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55" windowWidth="15480" windowHeight="10965"/>
  </bookViews>
  <sheets>
    <sheet name="Calculator" sheetId="1" r:id="rId1"/>
    <sheet name="Sources and Assumptions" sheetId="4" r:id="rId2"/>
    <sheet name="Constants" sheetId="5" r:id="rId3"/>
  </sheets>
  <externalReferences>
    <externalReference r:id="rId4"/>
  </externalReferences>
  <definedNames>
    <definedName name="e_factor_value">[1]EGRID_DATA_New!$K$5</definedName>
  </definedNames>
  <calcPr calcId="114210"/>
</workbook>
</file>

<file path=xl/calcChain.xml><?xml version="1.0" encoding="utf-8"?>
<calcChain xmlns="http://schemas.openxmlformats.org/spreadsheetml/2006/main">
  <c r="B11" i="5"/>
  <c r="B3"/>
  <c r="L18" i="1"/>
  <c r="N18"/>
  <c r="L34"/>
  <c r="N34"/>
  <c r="L12"/>
  <c r="N12"/>
  <c r="L49"/>
  <c r="N49"/>
  <c r="L54"/>
  <c r="N54"/>
  <c r="L59"/>
  <c r="N59"/>
  <c r="L64"/>
  <c r="N64"/>
  <c r="L69"/>
  <c r="N69"/>
  <c r="L75"/>
  <c r="N75"/>
  <c r="L90"/>
  <c r="N90"/>
  <c r="L92"/>
  <c r="N92"/>
  <c r="L77"/>
  <c r="N77"/>
  <c r="L71"/>
  <c r="N71"/>
  <c r="L66"/>
  <c r="N66"/>
  <c r="L61"/>
  <c r="N61"/>
  <c r="L56"/>
  <c r="N56"/>
  <c r="L51"/>
  <c r="N51"/>
  <c r="L32"/>
  <c r="L45"/>
  <c r="N45"/>
  <c r="L40"/>
  <c r="N40"/>
  <c r="L29"/>
  <c r="N29"/>
  <c r="L23"/>
  <c r="N23"/>
  <c r="L21"/>
  <c r="N21"/>
  <c r="L85"/>
  <c r="N85"/>
  <c r="L80"/>
  <c r="N80"/>
  <c r="L82"/>
  <c r="N82"/>
  <c r="L16"/>
  <c r="N16"/>
  <c r="L10"/>
  <c r="N10"/>
  <c r="L87"/>
  <c r="N87"/>
  <c r="N32"/>
  <c r="L38"/>
  <c r="L43"/>
  <c r="L27"/>
  <c r="D97"/>
  <c r="J97"/>
  <c r="D99"/>
  <c r="N43"/>
  <c r="N27"/>
  <c r="N38"/>
  <c r="D104"/>
  <c r="J99"/>
  <c r="J106"/>
  <c r="L104"/>
</calcChain>
</file>

<file path=xl/sharedStrings.xml><?xml version="1.0" encoding="utf-8"?>
<sst xmlns="http://schemas.openxmlformats.org/spreadsheetml/2006/main" count="253" uniqueCount="178">
  <si>
    <t>Assumptions</t>
  </si>
  <si>
    <t>Action</t>
  </si>
  <si>
    <t>Source</t>
  </si>
  <si>
    <t>Emission reduction = If action is selelcted:
annual energy savings from enabling sleep feature on computer and monitor * electricity emission factor</t>
  </si>
  <si>
    <t>NA</t>
  </si>
  <si>
    <t>Give it a rest</t>
  </si>
  <si>
    <t>Stretch those legs</t>
  </si>
  <si>
    <t>Don’t trash it</t>
  </si>
  <si>
    <t>Average miles driven per year for an average car</t>
  </si>
  <si>
    <t>My Summary</t>
  </si>
  <si>
    <t>Will you take this action?</t>
  </si>
  <si>
    <t>How many light bulbs will you replace?</t>
  </si>
  <si>
    <t>How many computers do you have?</t>
  </si>
  <si>
    <t>miles</t>
  </si>
  <si>
    <t>How many hours a day will you turn the TV off?</t>
  </si>
  <si>
    <t>How many hours a day will you turn off the lights?</t>
  </si>
  <si>
    <t>Emission reduction = If action is selected: annual energy consumption of television * (number of hours TV will be off/6) * electricity emission factor</t>
  </si>
  <si>
    <t>How many chargers do you have? For example, cell phone, MP3 player, camera</t>
  </si>
  <si>
    <t>How many hours a day will you turn these devices off?</t>
  </si>
  <si>
    <t>Travel together</t>
  </si>
  <si>
    <t>Your Annual Savings</t>
  </si>
  <si>
    <t>pounds per year</t>
  </si>
  <si>
    <t xml:space="preserve">Tip: try comparing the number of miles shown into a distance you can relate to, such as the distance to a particular city or landmark in your area or your state. </t>
  </si>
  <si>
    <t>Lighten your impact</t>
  </si>
  <si>
    <t>Based on what you're already doing, you are avoiding:</t>
  </si>
  <si>
    <t>Constant</t>
  </si>
  <si>
    <t>Numeric Value</t>
  </si>
  <si>
    <t>Units</t>
  </si>
  <si>
    <t>Comments</t>
  </si>
  <si>
    <t>Energy savings of an ENERGY STAR-certified light</t>
  </si>
  <si>
    <t>kWh per year</t>
  </si>
  <si>
    <t>Default fuel efficiency for average passenger vehicle</t>
  </si>
  <si>
    <t>miles per gallon</t>
  </si>
  <si>
    <t>pounds per gallon</t>
  </si>
  <si>
    <t>CO2 emissions produced per gallon of gasoline</t>
  </si>
  <si>
    <t>Emissions of gases other than CO2</t>
  </si>
  <si>
    <t>pounds CO2 equivalent per year</t>
  </si>
  <si>
    <t>Annual CO2 emissions saved by recycling magazines</t>
  </si>
  <si>
    <t>Annual CO2 emissions saved by recycling newspaper</t>
  </si>
  <si>
    <t>Annual CO2 emissions saved by recycling glass</t>
  </si>
  <si>
    <t>Annual CO2 emissions saved by recycling plastic</t>
  </si>
  <si>
    <t>Annual CO2 emissions saved by recycling metal</t>
  </si>
  <si>
    <t>Annual energy consumption of television</t>
  </si>
  <si>
    <t>Assumes 6 hours a day usage</t>
  </si>
  <si>
    <t>Annual energy savings from enabling the sleep function on a computer</t>
  </si>
  <si>
    <r>
      <t xml:space="preserve">ENERGY STAR: </t>
    </r>
    <r>
      <rPr>
        <u/>
        <sz val="9"/>
        <color indexed="12"/>
        <rFont val="Arial Narrow"/>
        <family val="2"/>
      </rPr>
      <t>http://www.energystar.gov/ia/partners/prod_development/revisions/downloads/tv_vcr/Preliminary_TV_Market_Research012006.pdf</t>
    </r>
  </si>
  <si>
    <t>days per year</t>
  </si>
  <si>
    <t>Number of days in one year</t>
  </si>
  <si>
    <t>hours per day</t>
  </si>
  <si>
    <t>mile</t>
  </si>
  <si>
    <t>Assumption of miles biking or walking</t>
  </si>
  <si>
    <t>Assumption of miles carpooling, public transportation, driving</t>
  </si>
  <si>
    <t>Assumption of average television usage per day</t>
  </si>
  <si>
    <t>Emission factor</t>
  </si>
  <si>
    <t>If your household recycles magazines, then, average number of pounds of CO2 equivalent per person per year that could be saved by recycling magazines</t>
  </si>
  <si>
    <t>If your household recycles newspaper, then, average number of pounds of CO2 equivalent per person per year that could be saved by recycling newspaper</t>
  </si>
  <si>
    <t>If your household recycles glass, then, average number of pounds of CO2 equivalent per person per year that could be saved by recycling glass</t>
  </si>
  <si>
    <t>If your household recycles plastic, then, average number of pounds of CO2 equivalent per person per year that could be saved by recycling plastic</t>
  </si>
  <si>
    <t>If your household recycles metal, then, average number of pounds of CO2 equivalent per person per year that could be saved by aluminum and steel cans</t>
  </si>
  <si>
    <t>If you carpool, how many other people will be in the car (excluding you)?</t>
  </si>
  <si>
    <t>pounds CO2 per kWh</t>
  </si>
  <si>
    <t>If you already do this, how many ENERGY STAR light bulbs are in your house?</t>
  </si>
  <si>
    <t>How many days a week will you take the bus or other public transportation to and from school?</t>
  </si>
  <si>
    <t>How many days a week will you carpool to and from school?</t>
  </si>
  <si>
    <t>How many days a week will you/do you bike or walk to and from school?</t>
  </si>
  <si>
    <r>
      <t xml:space="preserve">If you already do this, enter </t>
    </r>
    <r>
      <rPr>
        <b/>
        <sz val="9"/>
        <rFont val="Arial Narrow"/>
        <family val="2"/>
      </rPr>
      <t>2</t>
    </r>
  </si>
  <si>
    <t>How many hours a day do you turn off the lights?</t>
  </si>
  <si>
    <t>How many days a week do you bike or walk to and from school?</t>
  </si>
  <si>
    <t>How many days a week do you take the bus or other public transportation to and from school?</t>
  </si>
  <si>
    <t>How many days a week do you carpool to and from school?</t>
  </si>
  <si>
    <t>If you carpool, how many other people are in the car (excluding you)?</t>
  </si>
  <si>
    <t>How many of these trips do you already bike or walk to and from instead of getting a ride?</t>
  </si>
  <si>
    <t>How many of these trips will you bike or walk to and from instead of getting a ride?</t>
  </si>
  <si>
    <t>How many hours a day do you turn the TV off?</t>
  </si>
  <si>
    <t>How many hours a day do you turn these devices off?</t>
  </si>
  <si>
    <t>If you take the additional actions that you checked above, you will avoid another:</t>
  </si>
  <si>
    <t>The United States</t>
  </si>
  <si>
    <t>children</t>
  </si>
  <si>
    <r>
      <t xml:space="preserve">All savings are given in pounds of carbon dioxide equivalent. </t>
    </r>
    <r>
      <rPr>
        <i/>
        <sz val="10"/>
        <rFont val="Arial Narrow"/>
        <family val="2"/>
      </rPr>
      <t/>
    </r>
  </si>
  <si>
    <r>
      <t xml:space="preserve">Enter </t>
    </r>
    <r>
      <rPr>
        <b/>
        <sz val="9"/>
        <rFont val="Arial Narrow"/>
        <family val="2"/>
      </rPr>
      <t>1</t>
    </r>
    <r>
      <rPr>
        <sz val="9"/>
        <rFont val="Arial Narrow"/>
        <family val="2"/>
      </rPr>
      <t xml:space="preserve"> for Yes or </t>
    </r>
    <r>
      <rPr>
        <b/>
        <sz val="9"/>
        <rFont val="Arial Narrow"/>
        <family val="2"/>
      </rPr>
      <t>0</t>
    </r>
    <r>
      <rPr>
        <sz val="9"/>
        <rFont val="Arial Narrow"/>
        <family val="2"/>
      </rPr>
      <t xml:space="preserve"> for No</t>
    </r>
  </si>
  <si>
    <r>
      <t xml:space="preserve">Enter </t>
    </r>
    <r>
      <rPr>
        <b/>
        <sz val="9"/>
        <rFont val="Arial Narrow"/>
        <family val="2"/>
      </rPr>
      <t>1</t>
    </r>
    <r>
      <rPr>
        <sz val="9"/>
        <rFont val="Arial Narrow"/>
        <family val="2"/>
      </rPr>
      <t xml:space="preserve"> for Yes or </t>
    </r>
    <r>
      <rPr>
        <b/>
        <sz val="9"/>
        <rFont val="Arial Narrow"/>
        <family val="2"/>
      </rPr>
      <t>0</t>
    </r>
    <r>
      <rPr>
        <sz val="9"/>
        <rFont val="Arial Narrow"/>
        <family val="2"/>
      </rPr>
      <t xml:space="preserve"> for No
               OR</t>
    </r>
  </si>
  <si>
    <t>Turn off the tap</t>
  </si>
  <si>
    <t>Faucet energy use</t>
  </si>
  <si>
    <t>This is equivalent to the emissions from driving a car</t>
  </si>
  <si>
    <t>This is equivalent to the emissions from:</t>
  </si>
  <si>
    <t>passenger vehicles</t>
  </si>
  <si>
    <t>6.91 x 10^-4 metric tons CO2/kWh</t>
  </si>
  <si>
    <t>This CO2 emission factor is form eGRID. Converted to lbs from metric tons, by first converting to kg, then lbs (multiply by 1000 kg/metric ton, then by 2.205 lbs/kg). More detail on the eGRID EF can be found at EPAs GHG Equivalencies Calculator: http://www.epa.gov/cleanenergy/energy-resources/refs.html. More detail on eGRID can be found on the eGRID website: http://www.epa.gov/cleanenergy/energy-resources/egrid/index.html.</t>
  </si>
  <si>
    <t>This should be about 43 kWh/yr based on a standard 60 watt bulb replaced with a 13W CFL. This is based on well-known market data. The typical replacements are noted in the following study: KEMA Inc. 2005. CFL metering study final report. Prepared for Pacific Gas and Electric (San Francisco, CA), San Diego Gas and Electric (San Diego, CA), and Southern California Edison (Rosemead, CA). Oakland, CA. February. 
The number of hours per day that lights are on is approximately 2.5 hrs. based on more recent data. The calculation would be (60-13)*2.5*365/1000 = 43kWh. EPA - Energy Star Program (Personal Communication, March 2011).</t>
  </si>
  <si>
    <t>Light-Duty Automotive Technology, Carbon Dioxide Emissions, and Fuel Economy Trends: 1975 Through 2010. See http://www.epa.gov/otaq/fetrends.htm</t>
  </si>
  <si>
    <t>U.S. EPA, US GHG Inventory 1990-2009. See Energy Chapter of U.S. GHG inventory: http://www.epa.gov/climatechange/emissions/usinventoryreport.html</t>
  </si>
  <si>
    <t>780.000 tons magazines recycled in 2009, population of 307,007,000 = 5.08 lbs magazines/person/year</t>
  </si>
  <si>
    <t>2009 MSW Characterization report (http://www.epa.gov/osw/nonhaz/municipal/pubs/msw2009rpt.pdf), table 4</t>
  </si>
  <si>
    <t>6,840,000 tons newspaper recycled in 2009, population of 307,007,000 = 44.56 lbs newspaper/person/year</t>
  </si>
  <si>
    <t>3,000,000 tons glass containers recycled in 2009, population of 307,007,000 = 19.54 lbs glass containers /person/year</t>
  </si>
  <si>
    <t>2009 MSW Characterization report (http://www.epa.gov/osw/nonhaz/municipal/pubs/msw2009rpt.pdf), table 5</t>
  </si>
  <si>
    <t>1,720,000 tons platic packaging in 2009, population of 307,007,000 = 11.20 lbs mixed plastic packaging/person/year</t>
  </si>
  <si>
    <t>2009 MSW Characterization report (http://www.epa.gov/osw/nonhaz/municipal/pubs/msw2009rpt.pdf), table 7</t>
  </si>
  <si>
    <t>1,510,000 tons steel cans and 690,000 aluminum packaging recycled in 2009, population of 307,007,000 = 14.34 lbs mixed metals/person/year</t>
  </si>
  <si>
    <t>2009 MSW Characterization report (http://www.epa.gov/osw/nonhaz/municipal/pubs/msw2009rpt.pdf), table 6</t>
  </si>
  <si>
    <t xml:space="preserve">See also. Roth, K. and K. McKenney.  2007.  Residential consumer electronics electricity consumption in the United States.  Published in the proceedings from the 2007 European Council for an Energy Efficient Economy (ECEEE) Summer Study.  La Colle sur Loup, France, June 4-9. </t>
  </si>
  <si>
    <t>Number of children projected to attend public or private school in 2011</t>
  </si>
  <si>
    <t>U.S. Department of Education, National Center for Education Statistics (2010). Digest of Education Statistics, 2009 (NCES 2010-013), Table 3.</t>
  </si>
  <si>
    <t xml:space="preserve">See: http://nces.ed.gov/programs/digest/d09/tables/dt09_003.asp?referrer=list </t>
  </si>
  <si>
    <t>See Annual Vehicle Distance Traveled in Miles and Related Data from Federal Highway Administration's  (FHWA) most recent data is for 2008. http://www.fhwa.dot.gov/policyinformation/statistics/2008/pdf/vm1.pdf</t>
  </si>
  <si>
    <t>Based on general research of walk to school programs. EPA assumes this is a reasonal distance students will walk or bike to school (average walking time of 20 minutes).  Relevant resources:  http://www.smartgrowth.umd.edu/pdf/SchoolLocationReport.pdf ;http://www.saferoutesinfo.org/</t>
  </si>
  <si>
    <t>Based on general research</t>
  </si>
  <si>
    <t>If action is selected: 180 kWh * emission factor</t>
  </si>
  <si>
    <t>Assumes 3 miles traveled and fuel efficiency default to 22.4 miles per gallon.</t>
  </si>
  <si>
    <t>Assumes 1 mile traveled and 35 school weeks per year.</t>
  </si>
  <si>
    <t>Assumes fuel efficiency default to 22.4 miles per gallon.</t>
  </si>
  <si>
    <t>Calculation Assumptions</t>
  </si>
  <si>
    <t>Equation Explanation</t>
  </si>
  <si>
    <t>Calculations by EPA's WaterSense program contractor. Assumptions:
- 2.68 gallons of hot water used during teeth brushing per person per day, based on standard medical recommendation (brush teeth twice a day for 2 minutes each time) and typical water flow rate and hot/cold mix.
- 0.47 kWh required to heat water for tooth brushing (per person per day), assuming that incoming water temperature is raised from 55° F to 120° F. Assumes 90% heating efficiency. 
- 0.02 kWh for water supply and treatment per person per day. Based on EPRI data.</t>
  </si>
  <si>
    <t>365 days per year.</t>
  </si>
  <si>
    <t xml:space="preserve">0.5 kWh per person per day, assuming four minutes a day (enough to account for brushing teeth twice daily) and typical energy use for water supply, treatment, and heating </t>
  </si>
  <si>
    <t>Emission reduction = If action is selected: number of 60-watt incandescent light bulbs replaced * annual kwh savings per lamp * electricity emission factor</t>
  </si>
  <si>
    <t>If all students in the United States took this action, they would save:</t>
  </si>
  <si>
    <r>
      <t xml:space="preserve">There are many things you can do to help reduce climate change and its effects on people and the environment. Use this calculator to learn about some simple steps you can take to reduce your impact on the planet.
</t>
    </r>
    <r>
      <rPr>
        <b/>
        <sz val="10"/>
        <rFont val="Arial Narrow"/>
        <family val="2"/>
      </rPr>
      <t>Instructions:</t>
    </r>
    <r>
      <rPr>
        <sz val="10"/>
        <rFont val="Arial Narrow"/>
        <family val="2"/>
      </rPr>
      <t xml:space="preserve">
1.  Put a "1" in the first box if you will take an action, OR put a "2" in the second box if you are already doing it.
2.  See the results of your actions in the “My Summary” box.
3.  See what the results would be if all the students across the United States took the same actions you did.</t>
    </r>
  </si>
  <si>
    <t>Turn off the water when you brush your teeth</t>
  </si>
  <si>
    <t>Turn off the lights when you are not in your room.</t>
  </si>
  <si>
    <t>Ask your family to replace incandescent light bulbs with ENERGY STAR bulbs.</t>
  </si>
  <si>
    <t>Bike or walk to school instead of getting a ride.</t>
  </si>
  <si>
    <t>Reduce car trips for activities outside of school.</t>
  </si>
  <si>
    <t>Take the bus or other public transportation instead of getting a ride to school.</t>
  </si>
  <si>
    <t>Ask your family to help arrange a carpool with your friends for going to or from school.</t>
  </si>
  <si>
    <t>Recycle aluminum and steel cans.</t>
  </si>
  <si>
    <t>Recycle plastic.</t>
  </si>
  <si>
    <t>Recycle glass.</t>
  </si>
  <si>
    <t>Recycle newspaper.</t>
  </si>
  <si>
    <t>Recycle magazines.</t>
  </si>
  <si>
    <t>Turn off the television when you aren't watching it.</t>
  </si>
  <si>
    <t>How many video game systems do you have?</t>
  </si>
  <si>
    <t>Turn off video game systems when you aren't using them.</t>
  </si>
  <si>
    <t>Unplug chargers when they are not in use.</t>
  </si>
  <si>
    <t>Enable the sleep feature on your computer.</t>
  </si>
  <si>
    <t>Annual kWh savings per lamp = 43</t>
  </si>
  <si>
    <t xml:space="preserve">Bike/walk instead of drive will save 1 pound carbon dioxide emissions for every mile traveled </t>
  </si>
  <si>
    <t>Carpooling/biking/walking instead of driving will save 1 pounds of carbon dioxide emissions for every mile traveled</t>
  </si>
  <si>
    <t>Average number of pounds of CO2 equivalent per person per year that could be saved by recycling magazines = 14.86</t>
  </si>
  <si>
    <t>Average number of pounds of CO2 equivalent per person per year that could be saved by recycling newspaper = 89.76</t>
  </si>
  <si>
    <t>Average number of pounds of CO2 equivalent per person per year that could be saved by recycling glass = 6.83</t>
  </si>
  <si>
    <t>Average number of pounds of CO2 equivalent per person per year that could be saved by recycling plastic = 18.96</t>
  </si>
  <si>
    <t>Average number of pounds of CO2 equivalent per person per year that could be saved by recycling metal = 86.05</t>
  </si>
  <si>
    <t>Annual energy consumption of television = 184 kWh (assumes 6 hr/day usage)</t>
  </si>
  <si>
    <t>Turn off the water when you brush your teeth.</t>
  </si>
  <si>
    <t>Standard light bulb</t>
  </si>
  <si>
    <t>watts</t>
  </si>
  <si>
    <t>If you bike/walk instead of get a ride, then, [number of miles traveled (we will assume 1) * trips you will bike or walk * weeks in one year]/22.4 * 19.53 * 100/93 * 2</t>
  </si>
  <si>
    <t>If you take public transportation then, [number of miles traveled (we will assume 3) * days a week you take the bus * school weeks in one year]/22.4 * 19.53 * 100/93 * 2</t>
  </si>
  <si>
    <t>Pounds CO2 emitted per gallon = 19.53 
emissions other than CO2 = 100/93</t>
  </si>
  <si>
    <t>If you carpool, then, [number of miles traveled (we will assume 3) * days a week you take the bus/carpool * school weeks in one year]/22.4 * 19.53 * 100/93 * (1/2 if you carpool with 2 people, 2/3 if you carpool with 3 people, 3/4 if you carpool with 4 people, etc.) * 2</t>
  </si>
  <si>
    <t xml:space="preserve">Energy Star Program. Home Office spreadsheet. Savings assumes you have an ENERGY STAR computer. It assumes a weighted average of consumer behavior rather than assuming computers are turned off all night.  </t>
  </si>
  <si>
    <t>On average, CH4, N2O, and HFC emissions represent roughly 7 percent of the GHG emissions from passenger vehicles, while CO2 emissions account for 93 percent, accounting for the global warming potential of each greenhouse gas.</t>
  </si>
  <si>
    <t>U.S. EPA, US GHG Inventory 1990-2008. http://www.epa.gov/climatechange/emissions/usinventoryreport.html</t>
  </si>
  <si>
    <t>If you bike/walk instead of get a ride, then, [number of miles traveled (we will assume 1) * days a week you will walk or bike * school weeks in one year]/20.4 * 19.4 * 100/93 * 2</t>
  </si>
  <si>
    <t>Annual energy savings from enabling sleep feature on computer and monitor = 235 kWh</t>
  </si>
  <si>
    <t>Average power use (plug load) of charging device (cell phone charger, MP3 charger, and digital camera charger)</t>
  </si>
  <si>
    <t>Cell phone charger = 0.2 W (standby mode). Digital camera charger = 0.3 W (standby mode). Digital music player (MP3) charger = 0.7 W (indeterminate mode, which means standby is similar to active mode). Simple average = 0.4 W.</t>
  </si>
  <si>
    <t>How many hours a day will you unplug them?</t>
  </si>
  <si>
    <t>How many hours a day do you unplug them?</t>
  </si>
  <si>
    <t>Assume two 60-watt bulbs</t>
  </si>
  <si>
    <t>Emission reduction = If action is selected:  [60 watts * 2 bulbs * hours off/day * (365 days/year) / 1000 watts/kWh] *electricity emission factor</t>
  </si>
  <si>
    <t>Ecos Consulting (2006). Energy Use of Plug Load Devices in California Homes: Field Research Report. http://www.efficientproducts.org/documents/Plug_Loads_CA_Field_Research_Report_Ecos_2006.pdf. See Table 7.</t>
  </si>
  <si>
    <t>Cell phone charger = 0.2 W (standby mode). Digital camera charger = 0.3 W (standby mode). Digital music player (MP3) charger = 0.7 W (indeterminate mode, which means standby is similar to active mode). Rough average = 0.4 W.</t>
  </si>
  <si>
    <t>Average power use of video game console</t>
  </si>
  <si>
    <t>NRDC (2008). Lower the Cost of Play: Improving the Energy Efficiency of Video Game Consoles. http://www.nrdc.org/energy/consoles/files/consoles.pdf</t>
  </si>
  <si>
    <t xml:space="preserve">Average power use of major brands in idle mode (turned on but no disc loaded), weighted by market share. </t>
  </si>
  <si>
    <t>Average power use of a video game system (weighted by market share) = 52 W.</t>
  </si>
  <si>
    <t>Assume the system is left in idle mode and does not automatically shut down after a period of not being used.</t>
  </si>
  <si>
    <t>Emission reduction = If action is selected:  [0.4 watts * number of chargers * hours off/day * (365 days/year) / 1000 watts/kWh] * electricity emission factor</t>
  </si>
  <si>
    <t>Emission reduction = If action is selected: [average power use of an idle system * number of systems * hours off/day * (365 days/yr) / 1000 watts/kWh] * electricity emission factor</t>
  </si>
  <si>
    <t>If all students in the United States took the actions you checked, they would save a total of:</t>
  </si>
  <si>
    <t>Note: Results may differ slightly from the Web version of this calculator (www.epa.gov/climatechange/students) due to rounding.</t>
  </si>
  <si>
    <t>Calculate Your Emissions</t>
  </si>
  <si>
    <t>Replace incandescent light bulbs with ENERGY STAR bulbs.</t>
  </si>
  <si>
    <t>Take the bus or other public transportation instead of  driving to school.</t>
  </si>
  <si>
    <t>Arrange a carpool with peers for going to or from school.</t>
  </si>
</sst>
</file>

<file path=xl/styles.xml><?xml version="1.0" encoding="utf-8"?>
<styleSheet xmlns="http://schemas.openxmlformats.org/spreadsheetml/2006/main">
  <fonts count="19">
    <font>
      <sz val="10"/>
      <name val="Arial"/>
    </font>
    <font>
      <sz val="10"/>
      <name val="Arial"/>
      <family val="2"/>
    </font>
    <font>
      <sz val="8"/>
      <name val="Arial"/>
      <family val="2"/>
    </font>
    <font>
      <sz val="8"/>
      <name val="Arial Narrow"/>
      <family val="2"/>
    </font>
    <font>
      <sz val="10"/>
      <name val="Arial Narrow"/>
      <family val="2"/>
    </font>
    <font>
      <b/>
      <sz val="10"/>
      <name val="Arial Narrow"/>
      <family val="2"/>
    </font>
    <font>
      <u/>
      <sz val="7.5"/>
      <color indexed="12"/>
      <name val="Arial"/>
      <family val="2"/>
    </font>
    <font>
      <u/>
      <sz val="10"/>
      <color indexed="12"/>
      <name val="Arial Narrow"/>
      <family val="2"/>
    </font>
    <font>
      <sz val="10"/>
      <name val="Arial"/>
      <family val="2"/>
    </font>
    <font>
      <b/>
      <i/>
      <sz val="10"/>
      <name val="Arial Narrow"/>
      <family val="2"/>
    </font>
    <font>
      <b/>
      <sz val="9"/>
      <name val="Arial Narrow"/>
      <family val="2"/>
    </font>
    <font>
      <i/>
      <sz val="10"/>
      <name val="Arial Narrow"/>
      <family val="2"/>
    </font>
    <font>
      <sz val="9"/>
      <name val="Arial Narrow"/>
      <family val="2"/>
    </font>
    <font>
      <u/>
      <sz val="9"/>
      <color indexed="12"/>
      <name val="Arial Narrow"/>
      <family val="2"/>
    </font>
    <font>
      <sz val="10"/>
      <name val="Arial"/>
      <family val="2"/>
    </font>
    <font>
      <b/>
      <sz val="11"/>
      <name val="Arial Narrow"/>
      <family val="2"/>
    </font>
    <font>
      <sz val="8"/>
      <color indexed="8"/>
      <name val="Arial Narrow"/>
      <family val="2"/>
    </font>
    <font>
      <sz val="9"/>
      <color indexed="10"/>
      <name val="Arial Narrow"/>
      <family val="2"/>
    </font>
    <font>
      <b/>
      <sz val="16"/>
      <name val="Arial Narrow"/>
      <family val="2"/>
    </font>
  </fonts>
  <fills count="8">
    <fill>
      <patternFill patternType="none"/>
    </fill>
    <fill>
      <patternFill patternType="gray125"/>
    </fill>
    <fill>
      <patternFill patternType="solid">
        <fgColor indexed="57"/>
        <bgColor indexed="64"/>
      </patternFill>
    </fill>
    <fill>
      <patternFill patternType="solid">
        <fgColor indexed="22"/>
        <bgColor indexed="64"/>
      </patternFill>
    </fill>
    <fill>
      <patternFill patternType="solid">
        <fgColor indexed="13"/>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 fillId="0" borderId="0"/>
  </cellStyleXfs>
  <cellXfs count="164">
    <xf numFmtId="0" fontId="0" fillId="0" borderId="0" xfId="0"/>
    <xf numFmtId="0" fontId="3" fillId="0" borderId="1" xfId="0" applyFont="1" applyBorder="1" applyAlignment="1">
      <alignment vertical="top" wrapText="1"/>
    </xf>
    <xf numFmtId="0" fontId="4" fillId="0" borderId="0" xfId="0" applyFont="1" applyAlignment="1">
      <alignment wrapText="1"/>
    </xf>
    <xf numFmtId="9" fontId="3" fillId="0" borderId="1" xfId="2" applyNumberFormat="1" applyFont="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Border="1" applyAlignment="1">
      <alignment horizontal="left" vertical="top" wrapText="1"/>
    </xf>
    <xf numFmtId="0" fontId="3" fillId="0" borderId="1" xfId="2" applyFont="1" applyFill="1" applyBorder="1" applyAlignment="1">
      <alignment vertical="top" wrapText="1"/>
    </xf>
    <xf numFmtId="0" fontId="4" fillId="0" borderId="1" xfId="0" applyFont="1" applyBorder="1" applyAlignment="1">
      <alignment horizontal="center" vertical="center" wrapText="1"/>
    </xf>
    <xf numFmtId="0" fontId="5" fillId="0" borderId="0" xfId="0" applyFont="1" applyFill="1" applyBorder="1" applyAlignment="1">
      <alignment wrapText="1"/>
    </xf>
    <xf numFmtId="0" fontId="4"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1" xfId="2" applyFont="1" applyFill="1" applyBorder="1" applyAlignment="1">
      <alignment horizontal="left" vertical="top" wrapText="1"/>
    </xf>
    <xf numFmtId="0" fontId="9" fillId="2" borderId="1" xfId="0" applyFont="1" applyFill="1" applyBorder="1" applyAlignment="1">
      <alignment vertical="top" wrapText="1"/>
    </xf>
    <xf numFmtId="0" fontId="3" fillId="2" borderId="1" xfId="2" applyFont="1" applyFill="1" applyBorder="1" applyAlignment="1">
      <alignment vertical="top" wrapText="1"/>
    </xf>
    <xf numFmtId="0" fontId="1" fillId="0" borderId="0" xfId="2" applyFill="1" applyAlignment="1">
      <alignment vertical="top" wrapText="1"/>
    </xf>
    <xf numFmtId="0" fontId="4" fillId="0" borderId="0" xfId="0" applyFont="1" applyFill="1" applyAlignment="1">
      <alignment wrapText="1"/>
    </xf>
    <xf numFmtId="0" fontId="0" fillId="0" borderId="0" xfId="0" applyAlignment="1">
      <alignment wrapText="1"/>
    </xf>
    <xf numFmtId="0" fontId="0" fillId="0" borderId="0" xfId="0" applyFill="1" applyAlignment="1">
      <alignment wrapText="1"/>
    </xf>
    <xf numFmtId="0" fontId="0" fillId="0" borderId="0" xfId="0" applyFill="1" applyBorder="1" applyAlignment="1">
      <alignment wrapText="1"/>
    </xf>
    <xf numFmtId="0" fontId="4" fillId="0" borderId="0" xfId="0" applyFont="1" applyFill="1" applyBorder="1" applyAlignment="1">
      <alignment horizontal="center" vertical="center" wrapText="1"/>
    </xf>
    <xf numFmtId="0" fontId="4" fillId="0" borderId="0" xfId="0" applyFont="1" applyAlignment="1">
      <alignment horizontal="left" wrapText="1"/>
    </xf>
    <xf numFmtId="0" fontId="3" fillId="0" borderId="2" xfId="0" applyFont="1" applyBorder="1" applyAlignment="1">
      <alignment horizontal="center" vertical="center" wrapText="1"/>
    </xf>
    <xf numFmtId="0" fontId="10" fillId="0" borderId="0" xfId="0" applyFont="1" applyBorder="1" applyAlignment="1">
      <alignment wrapText="1"/>
    </xf>
    <xf numFmtId="0" fontId="5" fillId="0" borderId="0" xfId="0" applyFont="1" applyFill="1" applyBorder="1" applyAlignment="1">
      <alignment horizontal="center" wrapText="1"/>
    </xf>
    <xf numFmtId="0" fontId="4" fillId="0" borderId="3" xfId="0" applyFont="1" applyBorder="1" applyAlignment="1">
      <alignment horizontal="left" vertical="top" wrapText="1" indent="2"/>
    </xf>
    <xf numFmtId="0" fontId="4" fillId="0" borderId="0" xfId="0" applyFont="1" applyBorder="1" applyAlignment="1">
      <alignment horizontal="left" vertical="top" wrapText="1" indent="2"/>
    </xf>
    <xf numFmtId="0" fontId="3" fillId="0" borderId="3" xfId="0" applyFont="1" applyBorder="1" applyAlignment="1">
      <alignment horizontal="left" vertical="center" wrapText="1"/>
    </xf>
    <xf numFmtId="0" fontId="4" fillId="0" borderId="4" xfId="0" applyFont="1" applyBorder="1" applyAlignment="1">
      <alignment horizontal="left" vertical="top" wrapText="1" indent="2"/>
    </xf>
    <xf numFmtId="0" fontId="3" fillId="0" borderId="0"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Border="1" applyAlignment="1">
      <alignment wrapText="1"/>
    </xf>
    <xf numFmtId="0" fontId="0" fillId="0" borderId="0" xfId="0" applyBorder="1" applyAlignment="1">
      <alignment wrapText="1"/>
    </xf>
    <xf numFmtId="0" fontId="4" fillId="0" borderId="0" xfId="0" applyFont="1" applyFill="1" applyBorder="1" applyAlignment="1">
      <alignment horizontal="left" vertical="top" wrapText="1" indent="2"/>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wrapText="1"/>
    </xf>
    <xf numFmtId="0" fontId="5" fillId="3" borderId="6" xfId="0" applyFont="1" applyFill="1" applyBorder="1" applyAlignment="1">
      <alignment horizontal="center" wrapText="1"/>
    </xf>
    <xf numFmtId="0" fontId="3" fillId="0" borderId="0" xfId="0" applyFont="1" applyAlignment="1">
      <alignment wrapText="1"/>
    </xf>
    <xf numFmtId="0" fontId="3" fillId="0" borderId="0" xfId="0" applyFont="1" applyBorder="1" applyAlignment="1">
      <alignment horizontal="left" vertical="top" wrapText="1"/>
    </xf>
    <xf numFmtId="0" fontId="3" fillId="0" borderId="0" xfId="0" applyFont="1" applyAlignment="1">
      <alignment horizontal="left" wrapText="1"/>
    </xf>
    <xf numFmtId="0" fontId="12" fillId="0" borderId="0" xfId="0" applyFont="1" applyAlignment="1">
      <alignment vertical="center" wrapText="1"/>
    </xf>
    <xf numFmtId="0" fontId="12" fillId="0" borderId="0" xfId="0" applyFont="1" applyAlignment="1">
      <alignment horizontal="center" vertical="center" wrapText="1"/>
    </xf>
    <xf numFmtId="0" fontId="10" fillId="3"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1" applyFont="1" applyBorder="1" applyAlignment="1" applyProtection="1">
      <alignment vertical="center" wrapText="1"/>
    </xf>
    <xf numFmtId="0" fontId="10" fillId="3"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wrapText="1"/>
    </xf>
    <xf numFmtId="0" fontId="5" fillId="0" borderId="4" xfId="0" applyFont="1" applyFill="1" applyBorder="1" applyAlignment="1">
      <alignment horizontal="center" wrapText="1"/>
    </xf>
    <xf numFmtId="0" fontId="5" fillId="4" borderId="0" xfId="0" applyFont="1" applyFill="1" applyBorder="1" applyAlignment="1">
      <alignment wrapText="1"/>
    </xf>
    <xf numFmtId="0" fontId="12" fillId="0" borderId="0" xfId="0" applyFont="1" applyBorder="1" applyAlignment="1">
      <alignment horizontal="left" vertical="top" wrapText="1" indent="15"/>
    </xf>
    <xf numFmtId="0" fontId="0" fillId="0" borderId="0" xfId="0" applyAlignment="1">
      <alignment horizontal="left" vertical="top" wrapText="1" indent="15"/>
    </xf>
    <xf numFmtId="0" fontId="5" fillId="0" borderId="0" xfId="0" applyFont="1" applyFill="1" applyBorder="1" applyAlignment="1">
      <alignment horizontal="left" vertical="top" wrapText="1" indent="2"/>
    </xf>
    <xf numFmtId="0" fontId="5" fillId="0" borderId="0" xfId="0" applyFont="1" applyAlignment="1">
      <alignment horizontal="left" vertical="top" wrapText="1" indent="2"/>
    </xf>
    <xf numFmtId="0" fontId="5" fillId="0" borderId="0" xfId="0" applyFont="1" applyAlignment="1">
      <alignment horizontal="left" vertical="center" wrapText="1" indent="2"/>
    </xf>
    <xf numFmtId="0" fontId="5" fillId="0" borderId="0" xfId="0" applyFont="1" applyBorder="1" applyAlignment="1">
      <alignment horizontal="left" vertical="top" wrapText="1" indent="2"/>
    </xf>
    <xf numFmtId="0" fontId="3" fillId="0" borderId="5" xfId="0" applyFont="1" applyBorder="1" applyAlignment="1">
      <alignment horizontal="center" vertical="center" wrapText="1"/>
    </xf>
    <xf numFmtId="0" fontId="12" fillId="0" borderId="7" xfId="0" applyFont="1" applyBorder="1" applyAlignment="1">
      <alignment horizontal="left" vertical="top" wrapText="1" indent="15"/>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0" fontId="0" fillId="0" borderId="7" xfId="0" applyBorder="1" applyAlignment="1">
      <alignment horizontal="left" vertical="top" wrapText="1" indent="15"/>
    </xf>
    <xf numFmtId="0" fontId="4" fillId="0" borderId="7" xfId="0" applyFont="1" applyFill="1" applyBorder="1" applyAlignment="1">
      <alignment horizontal="left" vertical="center" wrapText="1"/>
    </xf>
    <xf numFmtId="3" fontId="4" fillId="0" borderId="1" xfId="0" applyNumberFormat="1" applyFont="1" applyFill="1" applyBorder="1" applyAlignment="1">
      <alignment horizontal="center" wrapText="1"/>
    </xf>
    <xf numFmtId="0" fontId="4" fillId="5" borderId="0" xfId="0" applyFont="1" applyFill="1" applyAlignment="1">
      <alignment wrapText="1"/>
    </xf>
    <xf numFmtId="0" fontId="4" fillId="5" borderId="0" xfId="0" applyFont="1" applyFill="1" applyAlignment="1">
      <alignment horizontal="left" wrapText="1"/>
    </xf>
    <xf numFmtId="0" fontId="4" fillId="5" borderId="0" xfId="0" applyFont="1" applyFill="1" applyAlignment="1"/>
    <xf numFmtId="0" fontId="12" fillId="5" borderId="0" xfId="0" applyFont="1" applyFill="1" applyBorder="1" applyAlignment="1">
      <alignment horizontal="left" vertical="top" wrapText="1" indent="15"/>
    </xf>
    <xf numFmtId="0" fontId="0" fillId="5" borderId="0" xfId="0" applyFill="1" applyBorder="1" applyAlignment="1">
      <alignment horizontal="left" vertical="top" wrapText="1" indent="15"/>
    </xf>
    <xf numFmtId="0" fontId="4" fillId="5" borderId="0" xfId="0" applyFont="1" applyFill="1" applyBorder="1" applyAlignment="1">
      <alignment horizontal="left" vertical="center" wrapText="1"/>
    </xf>
    <xf numFmtId="0" fontId="4" fillId="5" borderId="0" xfId="0" applyFont="1" applyFill="1" applyBorder="1" applyAlignment="1">
      <alignment horizontal="center" vertical="center" wrapText="1"/>
    </xf>
    <xf numFmtId="0" fontId="15" fillId="5" borderId="0" xfId="0" applyFont="1" applyFill="1" applyBorder="1" applyAlignment="1">
      <alignment horizontal="center" vertical="top" wrapText="1"/>
    </xf>
    <xf numFmtId="0" fontId="12" fillId="4" borderId="0" xfId="0" applyFont="1" applyFill="1" applyBorder="1" applyAlignment="1">
      <alignment horizontal="left" vertical="top" wrapText="1" indent="15"/>
    </xf>
    <xf numFmtId="0" fontId="0" fillId="4" borderId="0" xfId="0" applyFill="1" applyBorder="1" applyAlignment="1">
      <alignment horizontal="left" vertical="top" wrapText="1" indent="15"/>
    </xf>
    <xf numFmtId="0" fontId="15" fillId="4" borderId="0" xfId="0" applyFont="1" applyFill="1" applyBorder="1" applyAlignment="1">
      <alignment horizontal="center" vertical="top" wrapText="1"/>
    </xf>
    <xf numFmtId="0" fontId="4"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4" borderId="0" xfId="0" applyFont="1" applyFill="1" applyAlignment="1">
      <alignment wrapText="1"/>
    </xf>
    <xf numFmtId="0" fontId="4" fillId="4" borderId="0" xfId="0" applyFont="1" applyFill="1" applyAlignment="1">
      <alignment horizontal="left" wrapText="1"/>
    </xf>
    <xf numFmtId="0" fontId="4" fillId="4" borderId="0" xfId="0" applyFont="1" applyFill="1" applyAlignment="1"/>
    <xf numFmtId="3" fontId="12" fillId="0" borderId="1" xfId="0" applyNumberFormat="1" applyFont="1" applyBorder="1" applyAlignment="1">
      <alignment horizontal="center" vertical="center" wrapText="1"/>
    </xf>
    <xf numFmtId="0" fontId="0" fillId="0" borderId="0" xfId="0" applyAlignment="1">
      <alignment horizontal="center" vertical="center" wrapText="1"/>
    </xf>
    <xf numFmtId="3" fontId="4" fillId="4" borderId="1" xfId="0" applyNumberFormat="1" applyFont="1" applyFill="1" applyBorder="1" applyAlignment="1">
      <alignment horizontal="center" vertical="center" wrapText="1"/>
    </xf>
    <xf numFmtId="3" fontId="4" fillId="5" borderId="0" xfId="0" applyNumberFormat="1" applyFont="1" applyFill="1" applyBorder="1" applyAlignment="1">
      <alignment horizontal="center" vertical="center" wrapText="1"/>
    </xf>
    <xf numFmtId="0" fontId="8" fillId="0" borderId="0" xfId="0" applyFont="1" applyBorder="1" applyAlignment="1">
      <alignment wrapText="1"/>
    </xf>
    <xf numFmtId="0" fontId="8" fillId="0" borderId="0" xfId="0" applyFont="1" applyFill="1" applyBorder="1" applyAlignment="1">
      <alignment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12" fillId="0" borderId="0" xfId="0" applyFont="1" applyAlignment="1">
      <alignment vertical="top" wrapText="1"/>
    </xf>
    <xf numFmtId="0" fontId="0" fillId="0" borderId="0" xfId="0" applyBorder="1" applyAlignment="1">
      <alignment horizontal="left" vertical="top" wrapText="1" indent="15"/>
    </xf>
    <xf numFmtId="2" fontId="4" fillId="0" borderId="0" xfId="0" applyNumberFormat="1" applyFont="1" applyAlignment="1">
      <alignment wrapText="1"/>
    </xf>
    <xf numFmtId="2"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6" fillId="0" borderId="1" xfId="0" applyFont="1" applyBorder="1" applyAlignment="1">
      <alignment wrapText="1"/>
    </xf>
    <xf numFmtId="0" fontId="12" fillId="6" borderId="1" xfId="0" applyFont="1" applyFill="1" applyBorder="1" applyAlignment="1">
      <alignment vertical="center" wrapText="1"/>
    </xf>
    <xf numFmtId="0" fontId="16" fillId="0" borderId="0" xfId="0" applyFont="1" applyAlignment="1">
      <alignment wrapText="1"/>
    </xf>
    <xf numFmtId="0" fontId="3" fillId="6" borderId="1" xfId="0" applyFont="1" applyFill="1" applyBorder="1" applyAlignment="1">
      <alignment vertical="center" wrapText="1"/>
    </xf>
    <xf numFmtId="0" fontId="12" fillId="0" borderId="1" xfId="0" applyNumberFormat="1" applyFont="1" applyBorder="1" applyAlignment="1">
      <alignment vertical="center" wrapText="1"/>
    </xf>
    <xf numFmtId="0" fontId="12" fillId="6" borderId="1" xfId="0" applyFont="1" applyFill="1" applyBorder="1" applyAlignment="1">
      <alignment wrapText="1"/>
    </xf>
    <xf numFmtId="3" fontId="12" fillId="6" borderId="1" xfId="0" applyNumberFormat="1" applyFont="1" applyFill="1" applyBorder="1" applyAlignment="1">
      <alignment horizontal="center" vertical="center" wrapText="1"/>
    </xf>
    <xf numFmtId="0" fontId="17" fillId="6" borderId="1" xfId="0" applyFont="1" applyFill="1" applyBorder="1" applyAlignment="1">
      <alignment vertical="center" wrapText="1"/>
    </xf>
    <xf numFmtId="0" fontId="4" fillId="0" borderId="0" xfId="0" applyFont="1" applyAlignment="1">
      <alignment vertical="top" wrapText="1"/>
    </xf>
    <xf numFmtId="0" fontId="4"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0" xfId="1" applyFont="1" applyAlignment="1" applyProtection="1">
      <alignment vertical="top"/>
    </xf>
    <xf numFmtId="0" fontId="5" fillId="3" borderId="1" xfId="0" applyFont="1" applyFill="1" applyBorder="1" applyAlignment="1">
      <alignment vertical="top" wrapText="1"/>
    </xf>
    <xf numFmtId="0" fontId="3" fillId="0" borderId="1" xfId="0" applyFont="1" applyFill="1" applyBorder="1" applyAlignment="1">
      <alignment vertical="top" wrapText="1"/>
    </xf>
    <xf numFmtId="2" fontId="12" fillId="0" borderId="1" xfId="0" applyNumberFormat="1" applyFont="1" applyFill="1" applyBorder="1" applyAlignment="1">
      <alignment horizontal="center" vertical="center" wrapText="1"/>
    </xf>
    <xf numFmtId="0" fontId="12" fillId="0" borderId="0" xfId="0" applyFont="1" applyFill="1" applyAlignment="1">
      <alignment vertical="center" wrapText="1"/>
    </xf>
    <xf numFmtId="3" fontId="4" fillId="0" borderId="0" xfId="0" applyNumberFormat="1" applyFont="1" applyAlignment="1">
      <alignment wrapText="1"/>
    </xf>
    <xf numFmtId="0" fontId="11" fillId="0" borderId="0" xfId="0" applyFont="1" applyAlignment="1"/>
    <xf numFmtId="0" fontId="18" fillId="0" borderId="0" xfId="0" applyFont="1" applyAlignment="1"/>
    <xf numFmtId="0" fontId="4" fillId="6" borderId="0" xfId="0" applyFont="1" applyFill="1" applyAlignment="1">
      <alignment horizontal="left" wrapText="1"/>
    </xf>
    <xf numFmtId="0" fontId="0" fillId="6" borderId="0" xfId="0" applyFill="1" applyAlignment="1">
      <alignment wrapText="1"/>
    </xf>
    <xf numFmtId="0" fontId="12" fillId="0" borderId="0" xfId="0" applyFont="1" applyBorder="1" applyAlignment="1">
      <alignment horizontal="left" vertical="top" wrapText="1" indent="15"/>
    </xf>
    <xf numFmtId="0" fontId="0" fillId="0" borderId="0" xfId="0" applyBorder="1" applyAlignment="1">
      <alignment horizontal="left" vertical="top" indent="15"/>
    </xf>
    <xf numFmtId="0" fontId="9" fillId="7" borderId="8" xfId="0" applyFont="1" applyFill="1" applyBorder="1" applyAlignment="1">
      <alignment vertical="top" wrapText="1"/>
    </xf>
    <xf numFmtId="0" fontId="9" fillId="7" borderId="2" xfId="0" applyFont="1" applyFill="1" applyBorder="1" applyAlignment="1">
      <alignment vertical="top" wrapText="1"/>
    </xf>
    <xf numFmtId="0" fontId="14" fillId="7" borderId="2" xfId="0" applyFont="1" applyFill="1" applyBorder="1" applyAlignment="1">
      <alignment wrapText="1"/>
    </xf>
    <xf numFmtId="0" fontId="14" fillId="7" borderId="9" xfId="0" applyFont="1" applyFill="1" applyBorder="1" applyAlignment="1">
      <alignment wrapText="1"/>
    </xf>
    <xf numFmtId="0" fontId="0" fillId="0" borderId="0" xfId="0" applyAlignment="1">
      <alignment horizontal="left" vertical="top" wrapText="1" indent="15"/>
    </xf>
    <xf numFmtId="0" fontId="4" fillId="7" borderId="0" xfId="0" applyFont="1" applyFill="1" applyAlignment="1">
      <alignment horizontal="left" wrapText="1"/>
    </xf>
    <xf numFmtId="0" fontId="0" fillId="7" borderId="0" xfId="0" applyFill="1" applyAlignment="1">
      <alignment wrapText="1"/>
    </xf>
    <xf numFmtId="0" fontId="0" fillId="0" borderId="0" xfId="0" applyAlignment="1">
      <alignment wrapText="1"/>
    </xf>
    <xf numFmtId="0" fontId="9" fillId="7" borderId="8" xfId="0" applyFont="1" applyFill="1" applyBorder="1" applyAlignment="1">
      <alignment horizontal="left" vertical="top" wrapText="1"/>
    </xf>
    <xf numFmtId="0" fontId="10" fillId="5" borderId="0" xfId="0" applyFont="1" applyFill="1" applyBorder="1" applyAlignment="1">
      <alignment wrapText="1"/>
    </xf>
    <xf numFmtId="0" fontId="5" fillId="4" borderId="0" xfId="0" applyFont="1" applyFill="1" applyBorder="1" applyAlignment="1">
      <alignment wrapText="1"/>
    </xf>
    <xf numFmtId="0" fontId="5" fillId="0" borderId="0" xfId="0" applyFont="1" applyBorder="1" applyAlignment="1">
      <alignment horizontal="center"/>
    </xf>
    <xf numFmtId="0" fontId="12" fillId="0" borderId="0" xfId="0" applyFont="1" applyAlignment="1">
      <alignment horizontal="left" vertical="top" wrapText="1" indent="15"/>
    </xf>
    <xf numFmtId="0" fontId="4" fillId="6" borderId="0" xfId="0" applyFont="1" applyFill="1" applyAlignment="1">
      <alignment wrapText="1"/>
    </xf>
    <xf numFmtId="0" fontId="12" fillId="0" borderId="0" xfId="0" applyFont="1" applyBorder="1" applyAlignment="1">
      <alignment horizontal="left" vertical="top" indent="15"/>
    </xf>
    <xf numFmtId="0" fontId="0" fillId="0" borderId="5" xfId="0" applyBorder="1" applyAlignment="1">
      <alignment horizontal="left" vertical="top" indent="15"/>
    </xf>
    <xf numFmtId="0" fontId="12" fillId="0" borderId="5" xfId="0" applyFont="1" applyBorder="1" applyAlignment="1">
      <alignment horizontal="left" vertical="top" wrapText="1" indent="15"/>
    </xf>
    <xf numFmtId="0" fontId="0" fillId="0" borderId="5" xfId="0" applyBorder="1" applyAlignment="1">
      <alignment horizontal="left" vertical="top" wrapText="1" indent="15"/>
    </xf>
    <xf numFmtId="0" fontId="9" fillId="7" borderId="2" xfId="0" applyFont="1" applyFill="1" applyBorder="1" applyAlignment="1">
      <alignment horizontal="left" vertical="top" wrapText="1"/>
    </xf>
    <xf numFmtId="0" fontId="9" fillId="7" borderId="8" xfId="0" applyFont="1" applyFill="1" applyBorder="1" applyAlignment="1">
      <alignment wrapText="1"/>
    </xf>
    <xf numFmtId="0" fontId="9" fillId="7" borderId="2" xfId="0" applyFont="1" applyFill="1" applyBorder="1" applyAlignment="1">
      <alignment wrapText="1"/>
    </xf>
    <xf numFmtId="0" fontId="4" fillId="0" borderId="0" xfId="0" applyFont="1" applyFill="1" applyBorder="1" applyAlignment="1">
      <alignment horizontal="left" vertical="center" wrapText="1"/>
    </xf>
    <xf numFmtId="0" fontId="5" fillId="4" borderId="0" xfId="0" applyFont="1" applyFill="1" applyBorder="1" applyAlignment="1">
      <alignment horizontal="right" wrapText="1"/>
    </xf>
    <xf numFmtId="0" fontId="0" fillId="4" borderId="0" xfId="0" applyFill="1" applyAlignment="1">
      <alignment wrapText="1"/>
    </xf>
    <xf numFmtId="0" fontId="5" fillId="4" borderId="0" xfId="0" applyFont="1" applyFill="1" applyBorder="1" applyAlignment="1">
      <alignment horizontal="right" vertical="center" wrapText="1"/>
    </xf>
    <xf numFmtId="0" fontId="0" fillId="4" borderId="0" xfId="0" applyFill="1" applyBorder="1" applyAlignment="1">
      <alignment wrapText="1"/>
    </xf>
    <xf numFmtId="0" fontId="0" fillId="4" borderId="0" xfId="0" applyFill="1" applyAlignment="1">
      <alignment horizontal="right" wrapText="1"/>
    </xf>
    <xf numFmtId="0" fontId="5" fillId="5" borderId="0" xfId="0" applyFont="1" applyFill="1" applyBorder="1" applyAlignment="1">
      <alignment horizontal="right" wrapText="1"/>
    </xf>
    <xf numFmtId="0" fontId="0" fillId="5" borderId="0" xfId="0" applyFill="1" applyAlignment="1">
      <alignment horizontal="right" wrapText="1"/>
    </xf>
    <xf numFmtId="0" fontId="0" fillId="5" borderId="0" xfId="0" applyFill="1" applyAlignment="1">
      <alignment wrapText="1"/>
    </xf>
    <xf numFmtId="0" fontId="5" fillId="5" borderId="0" xfId="0" applyFont="1" applyFill="1" applyAlignment="1">
      <alignment horizontal="right" wrapText="1"/>
    </xf>
    <xf numFmtId="0" fontId="5" fillId="5" borderId="3" xfId="0" applyFont="1" applyFill="1" applyBorder="1" applyAlignment="1">
      <alignment horizontal="right" wrapText="1"/>
    </xf>
    <xf numFmtId="3" fontId="4" fillId="6" borderId="8" xfId="0" applyNumberFormat="1" applyFont="1" applyFill="1" applyBorder="1" applyAlignment="1">
      <alignment horizontal="center" wrapText="1"/>
    </xf>
    <xf numFmtId="0" fontId="8" fillId="0" borderId="9" xfId="0" applyFont="1" applyBorder="1" applyAlignment="1">
      <alignment wrapText="1"/>
    </xf>
    <xf numFmtId="3" fontId="4" fillId="0" borderId="8" xfId="0" applyNumberFormat="1" applyFont="1" applyFill="1" applyBorder="1" applyAlignment="1">
      <alignment horizontal="center" wrapText="1"/>
    </xf>
    <xf numFmtId="0" fontId="0" fillId="0" borderId="2" xfId="0" applyBorder="1" applyAlignment="1">
      <alignment wrapText="1"/>
    </xf>
    <xf numFmtId="0" fontId="0" fillId="0" borderId="9" xfId="0" applyBorder="1" applyAlignment="1">
      <alignment wrapText="1"/>
    </xf>
    <xf numFmtId="3" fontId="4" fillId="0" borderId="8" xfId="0" applyNumberFormat="1" applyFont="1" applyBorder="1" applyAlignment="1">
      <alignment horizontal="center" wrapText="1"/>
    </xf>
    <xf numFmtId="3" fontId="4" fillId="0" borderId="9" xfId="0" applyNumberFormat="1" applyFont="1" applyBorder="1" applyAlignment="1">
      <alignment horizontal="center" wrapText="1"/>
    </xf>
  </cellXfs>
  <cellStyles count="3">
    <cellStyle name="Hyperlink" xfId="1" builtinId="8"/>
    <cellStyle name="Normal" xfId="0" builtinId="0"/>
    <cellStyle name="Normal_Updated GHG Calculator 9-19-06 ABB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0</xdr:colOff>
      <xdr:row>9</xdr:row>
      <xdr:rowOff>171450</xdr:rowOff>
    </xdr:from>
    <xdr:to>
      <xdr:col>15</xdr:col>
      <xdr:colOff>0</xdr:colOff>
      <xdr:row>9</xdr:row>
      <xdr:rowOff>171450</xdr:rowOff>
    </xdr:to>
    <xdr:sp macro="" textlink="">
      <xdr:nvSpPr>
        <xdr:cNvPr id="1025" name="Line 38"/>
        <xdr:cNvSpPr>
          <a:spLocks noChangeShapeType="1"/>
        </xdr:cNvSpPr>
      </xdr:nvSpPr>
      <xdr:spPr bwMode="auto">
        <a:xfrm>
          <a:off x="9372600" y="335280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13</xdr:row>
      <xdr:rowOff>171450</xdr:rowOff>
    </xdr:from>
    <xdr:to>
      <xdr:col>15</xdr:col>
      <xdr:colOff>0</xdr:colOff>
      <xdr:row>13</xdr:row>
      <xdr:rowOff>171450</xdr:rowOff>
    </xdr:to>
    <xdr:sp macro="" textlink="">
      <xdr:nvSpPr>
        <xdr:cNvPr id="1026" name="Line 41"/>
        <xdr:cNvSpPr>
          <a:spLocks noChangeShapeType="1"/>
        </xdr:cNvSpPr>
      </xdr:nvSpPr>
      <xdr:spPr bwMode="auto">
        <a:xfrm>
          <a:off x="9372600" y="46958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15</xdr:row>
      <xdr:rowOff>171450</xdr:rowOff>
    </xdr:from>
    <xdr:to>
      <xdr:col>15</xdr:col>
      <xdr:colOff>0</xdr:colOff>
      <xdr:row>15</xdr:row>
      <xdr:rowOff>171450</xdr:rowOff>
    </xdr:to>
    <xdr:sp macro="" textlink="">
      <xdr:nvSpPr>
        <xdr:cNvPr id="1027" name="Line 42"/>
        <xdr:cNvSpPr>
          <a:spLocks noChangeShapeType="1"/>
        </xdr:cNvSpPr>
      </xdr:nvSpPr>
      <xdr:spPr bwMode="auto">
        <a:xfrm>
          <a:off x="9372600" y="49339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16</xdr:row>
      <xdr:rowOff>0</xdr:rowOff>
    </xdr:from>
    <xdr:to>
      <xdr:col>15</xdr:col>
      <xdr:colOff>0</xdr:colOff>
      <xdr:row>16</xdr:row>
      <xdr:rowOff>0</xdr:rowOff>
    </xdr:to>
    <xdr:sp macro="" textlink="">
      <xdr:nvSpPr>
        <xdr:cNvPr id="1028" name="Line 43"/>
        <xdr:cNvSpPr>
          <a:spLocks noChangeShapeType="1"/>
        </xdr:cNvSpPr>
      </xdr:nvSpPr>
      <xdr:spPr bwMode="auto">
        <a:xfrm>
          <a:off x="9372600" y="51911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16</xdr:row>
      <xdr:rowOff>0</xdr:rowOff>
    </xdr:from>
    <xdr:to>
      <xdr:col>15</xdr:col>
      <xdr:colOff>0</xdr:colOff>
      <xdr:row>16</xdr:row>
      <xdr:rowOff>0</xdr:rowOff>
    </xdr:to>
    <xdr:sp macro="" textlink="">
      <xdr:nvSpPr>
        <xdr:cNvPr id="1029" name="Line 44"/>
        <xdr:cNvSpPr>
          <a:spLocks noChangeShapeType="1"/>
        </xdr:cNvSpPr>
      </xdr:nvSpPr>
      <xdr:spPr bwMode="auto">
        <a:xfrm>
          <a:off x="9372600" y="51911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20</xdr:row>
      <xdr:rowOff>171450</xdr:rowOff>
    </xdr:from>
    <xdr:to>
      <xdr:col>15</xdr:col>
      <xdr:colOff>0</xdr:colOff>
      <xdr:row>20</xdr:row>
      <xdr:rowOff>171450</xdr:rowOff>
    </xdr:to>
    <xdr:sp macro="" textlink="">
      <xdr:nvSpPr>
        <xdr:cNvPr id="1030" name="Line 45"/>
        <xdr:cNvSpPr>
          <a:spLocks noChangeShapeType="1"/>
        </xdr:cNvSpPr>
      </xdr:nvSpPr>
      <xdr:spPr bwMode="auto">
        <a:xfrm>
          <a:off x="9372600" y="64103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26</xdr:row>
      <xdr:rowOff>171450</xdr:rowOff>
    </xdr:from>
    <xdr:to>
      <xdr:col>15</xdr:col>
      <xdr:colOff>0</xdr:colOff>
      <xdr:row>26</xdr:row>
      <xdr:rowOff>171450</xdr:rowOff>
    </xdr:to>
    <xdr:sp macro="" textlink="">
      <xdr:nvSpPr>
        <xdr:cNvPr id="1031" name="Line 46"/>
        <xdr:cNvSpPr>
          <a:spLocks noChangeShapeType="1"/>
        </xdr:cNvSpPr>
      </xdr:nvSpPr>
      <xdr:spPr bwMode="auto">
        <a:xfrm>
          <a:off x="9372600" y="83629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37</xdr:row>
      <xdr:rowOff>171450</xdr:rowOff>
    </xdr:from>
    <xdr:to>
      <xdr:col>15</xdr:col>
      <xdr:colOff>0</xdr:colOff>
      <xdr:row>37</xdr:row>
      <xdr:rowOff>171450</xdr:rowOff>
    </xdr:to>
    <xdr:sp macro="" textlink="">
      <xdr:nvSpPr>
        <xdr:cNvPr id="1032" name="Line 47"/>
        <xdr:cNvSpPr>
          <a:spLocks noChangeShapeType="1"/>
        </xdr:cNvSpPr>
      </xdr:nvSpPr>
      <xdr:spPr bwMode="auto">
        <a:xfrm>
          <a:off x="9372600" y="116776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32</xdr:row>
      <xdr:rowOff>0</xdr:rowOff>
    </xdr:from>
    <xdr:to>
      <xdr:col>15</xdr:col>
      <xdr:colOff>0</xdr:colOff>
      <xdr:row>32</xdr:row>
      <xdr:rowOff>0</xdr:rowOff>
    </xdr:to>
    <xdr:sp macro="" textlink="">
      <xdr:nvSpPr>
        <xdr:cNvPr id="1033" name="Line 48"/>
        <xdr:cNvSpPr>
          <a:spLocks noChangeShapeType="1"/>
        </xdr:cNvSpPr>
      </xdr:nvSpPr>
      <xdr:spPr bwMode="auto">
        <a:xfrm>
          <a:off x="9372600" y="1027747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48</xdr:row>
      <xdr:rowOff>114300</xdr:rowOff>
    </xdr:from>
    <xdr:to>
      <xdr:col>15</xdr:col>
      <xdr:colOff>0</xdr:colOff>
      <xdr:row>48</xdr:row>
      <xdr:rowOff>114300</xdr:rowOff>
    </xdr:to>
    <xdr:sp macro="" textlink="">
      <xdr:nvSpPr>
        <xdr:cNvPr id="1034" name="Line 49"/>
        <xdr:cNvSpPr>
          <a:spLocks noChangeShapeType="1"/>
        </xdr:cNvSpPr>
      </xdr:nvSpPr>
      <xdr:spPr bwMode="auto">
        <a:xfrm>
          <a:off x="9372600" y="1538287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69</xdr:row>
      <xdr:rowOff>0</xdr:rowOff>
    </xdr:from>
    <xdr:to>
      <xdr:col>15</xdr:col>
      <xdr:colOff>0</xdr:colOff>
      <xdr:row>69</xdr:row>
      <xdr:rowOff>0</xdr:rowOff>
    </xdr:to>
    <xdr:sp macro="" textlink="">
      <xdr:nvSpPr>
        <xdr:cNvPr id="1035" name="Line 54"/>
        <xdr:cNvSpPr>
          <a:spLocks noChangeShapeType="1"/>
        </xdr:cNvSpPr>
      </xdr:nvSpPr>
      <xdr:spPr bwMode="auto">
        <a:xfrm>
          <a:off x="9372600" y="2045017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74</xdr:row>
      <xdr:rowOff>171450</xdr:rowOff>
    </xdr:from>
    <xdr:to>
      <xdr:col>15</xdr:col>
      <xdr:colOff>0</xdr:colOff>
      <xdr:row>74</xdr:row>
      <xdr:rowOff>171450</xdr:rowOff>
    </xdr:to>
    <xdr:sp macro="" textlink="">
      <xdr:nvSpPr>
        <xdr:cNvPr id="1036" name="Line 55"/>
        <xdr:cNvSpPr>
          <a:spLocks noChangeShapeType="1"/>
        </xdr:cNvSpPr>
      </xdr:nvSpPr>
      <xdr:spPr bwMode="auto">
        <a:xfrm>
          <a:off x="9372600" y="217741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84</xdr:row>
      <xdr:rowOff>171450</xdr:rowOff>
    </xdr:from>
    <xdr:to>
      <xdr:col>15</xdr:col>
      <xdr:colOff>0</xdr:colOff>
      <xdr:row>84</xdr:row>
      <xdr:rowOff>171450</xdr:rowOff>
    </xdr:to>
    <xdr:sp macro="" textlink="">
      <xdr:nvSpPr>
        <xdr:cNvPr id="1037" name="Line 56"/>
        <xdr:cNvSpPr>
          <a:spLocks noChangeShapeType="1"/>
        </xdr:cNvSpPr>
      </xdr:nvSpPr>
      <xdr:spPr bwMode="auto">
        <a:xfrm>
          <a:off x="9372600" y="2453640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53</xdr:row>
      <xdr:rowOff>114300</xdr:rowOff>
    </xdr:from>
    <xdr:to>
      <xdr:col>15</xdr:col>
      <xdr:colOff>0</xdr:colOff>
      <xdr:row>53</xdr:row>
      <xdr:rowOff>114300</xdr:rowOff>
    </xdr:to>
    <xdr:sp macro="" textlink="">
      <xdr:nvSpPr>
        <xdr:cNvPr id="1038" name="Line 59"/>
        <xdr:cNvSpPr>
          <a:spLocks noChangeShapeType="1"/>
        </xdr:cNvSpPr>
      </xdr:nvSpPr>
      <xdr:spPr bwMode="auto">
        <a:xfrm>
          <a:off x="9372600" y="165163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58</xdr:row>
      <xdr:rowOff>114300</xdr:rowOff>
    </xdr:from>
    <xdr:to>
      <xdr:col>15</xdr:col>
      <xdr:colOff>0</xdr:colOff>
      <xdr:row>58</xdr:row>
      <xdr:rowOff>114300</xdr:rowOff>
    </xdr:to>
    <xdr:sp macro="" textlink="">
      <xdr:nvSpPr>
        <xdr:cNvPr id="1039" name="Line 60"/>
        <xdr:cNvSpPr>
          <a:spLocks noChangeShapeType="1"/>
        </xdr:cNvSpPr>
      </xdr:nvSpPr>
      <xdr:spPr bwMode="auto">
        <a:xfrm>
          <a:off x="9372600" y="1779270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63</xdr:row>
      <xdr:rowOff>114300</xdr:rowOff>
    </xdr:from>
    <xdr:to>
      <xdr:col>15</xdr:col>
      <xdr:colOff>0</xdr:colOff>
      <xdr:row>63</xdr:row>
      <xdr:rowOff>114300</xdr:rowOff>
    </xdr:to>
    <xdr:sp macro="" textlink="">
      <xdr:nvSpPr>
        <xdr:cNvPr id="1040" name="Line 61"/>
        <xdr:cNvSpPr>
          <a:spLocks noChangeShapeType="1"/>
        </xdr:cNvSpPr>
      </xdr:nvSpPr>
      <xdr:spPr bwMode="auto">
        <a:xfrm>
          <a:off x="9372600" y="190214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68</xdr:row>
      <xdr:rowOff>114300</xdr:rowOff>
    </xdr:from>
    <xdr:to>
      <xdr:col>15</xdr:col>
      <xdr:colOff>0</xdr:colOff>
      <xdr:row>68</xdr:row>
      <xdr:rowOff>114300</xdr:rowOff>
    </xdr:to>
    <xdr:sp macro="" textlink="">
      <xdr:nvSpPr>
        <xdr:cNvPr id="1041" name="Line 62"/>
        <xdr:cNvSpPr>
          <a:spLocks noChangeShapeType="1"/>
        </xdr:cNvSpPr>
      </xdr:nvSpPr>
      <xdr:spPr bwMode="auto">
        <a:xfrm>
          <a:off x="9372600" y="2024062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26</xdr:row>
      <xdr:rowOff>171450</xdr:rowOff>
    </xdr:from>
    <xdr:to>
      <xdr:col>15</xdr:col>
      <xdr:colOff>0</xdr:colOff>
      <xdr:row>26</xdr:row>
      <xdr:rowOff>171450</xdr:rowOff>
    </xdr:to>
    <xdr:sp macro="" textlink="">
      <xdr:nvSpPr>
        <xdr:cNvPr id="1042" name="Line 55"/>
        <xdr:cNvSpPr>
          <a:spLocks noChangeShapeType="1"/>
        </xdr:cNvSpPr>
      </xdr:nvSpPr>
      <xdr:spPr bwMode="auto">
        <a:xfrm>
          <a:off x="9372600" y="83629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37</xdr:row>
      <xdr:rowOff>171450</xdr:rowOff>
    </xdr:from>
    <xdr:to>
      <xdr:col>15</xdr:col>
      <xdr:colOff>0</xdr:colOff>
      <xdr:row>37</xdr:row>
      <xdr:rowOff>171450</xdr:rowOff>
    </xdr:to>
    <xdr:sp macro="" textlink="">
      <xdr:nvSpPr>
        <xdr:cNvPr id="1043" name="Line 56"/>
        <xdr:cNvSpPr>
          <a:spLocks noChangeShapeType="1"/>
        </xdr:cNvSpPr>
      </xdr:nvSpPr>
      <xdr:spPr bwMode="auto">
        <a:xfrm>
          <a:off x="9372600" y="116776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74</xdr:row>
      <xdr:rowOff>171450</xdr:rowOff>
    </xdr:from>
    <xdr:to>
      <xdr:col>15</xdr:col>
      <xdr:colOff>0</xdr:colOff>
      <xdr:row>74</xdr:row>
      <xdr:rowOff>171450</xdr:rowOff>
    </xdr:to>
    <xdr:sp macro="" textlink="">
      <xdr:nvSpPr>
        <xdr:cNvPr id="1044" name="Line 38"/>
        <xdr:cNvSpPr>
          <a:spLocks noChangeShapeType="1"/>
        </xdr:cNvSpPr>
      </xdr:nvSpPr>
      <xdr:spPr bwMode="auto">
        <a:xfrm>
          <a:off x="9372600" y="2177415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79</xdr:row>
      <xdr:rowOff>171450</xdr:rowOff>
    </xdr:from>
    <xdr:to>
      <xdr:col>15</xdr:col>
      <xdr:colOff>0</xdr:colOff>
      <xdr:row>79</xdr:row>
      <xdr:rowOff>171450</xdr:rowOff>
    </xdr:to>
    <xdr:sp macro="" textlink="">
      <xdr:nvSpPr>
        <xdr:cNvPr id="1045" name="Line 41"/>
        <xdr:cNvSpPr>
          <a:spLocks noChangeShapeType="1"/>
        </xdr:cNvSpPr>
      </xdr:nvSpPr>
      <xdr:spPr bwMode="auto">
        <a:xfrm>
          <a:off x="9372600" y="23155275"/>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84</xdr:row>
      <xdr:rowOff>171450</xdr:rowOff>
    </xdr:from>
    <xdr:to>
      <xdr:col>15</xdr:col>
      <xdr:colOff>0</xdr:colOff>
      <xdr:row>84</xdr:row>
      <xdr:rowOff>171450</xdr:rowOff>
    </xdr:to>
    <xdr:sp macro="" textlink="">
      <xdr:nvSpPr>
        <xdr:cNvPr id="1046" name="Line 42"/>
        <xdr:cNvSpPr>
          <a:spLocks noChangeShapeType="1"/>
        </xdr:cNvSpPr>
      </xdr:nvSpPr>
      <xdr:spPr bwMode="auto">
        <a:xfrm>
          <a:off x="9372600" y="24536400"/>
          <a:ext cx="0" cy="0"/>
        </a:xfrm>
        <a:prstGeom prst="line">
          <a:avLst/>
        </a:prstGeom>
        <a:noFill/>
        <a:ln w="9525">
          <a:solidFill>
            <a:srgbClr val="000000"/>
          </a:solidFill>
          <a:round/>
          <a:headEnd/>
          <a:tailEnd type="triangle" w="med" len="med"/>
        </a:ln>
      </xdr:spPr>
    </xdr:sp>
    <xdr:clientData/>
  </xdr:twoCellAnchor>
  <xdr:twoCellAnchor>
    <xdr:from>
      <xdr:col>15</xdr:col>
      <xdr:colOff>0</xdr:colOff>
      <xdr:row>89</xdr:row>
      <xdr:rowOff>171450</xdr:rowOff>
    </xdr:from>
    <xdr:to>
      <xdr:col>15</xdr:col>
      <xdr:colOff>0</xdr:colOff>
      <xdr:row>89</xdr:row>
      <xdr:rowOff>171450</xdr:rowOff>
    </xdr:to>
    <xdr:sp macro="" textlink="">
      <xdr:nvSpPr>
        <xdr:cNvPr id="1047" name="Line 48"/>
        <xdr:cNvSpPr>
          <a:spLocks noChangeShapeType="1"/>
        </xdr:cNvSpPr>
      </xdr:nvSpPr>
      <xdr:spPr bwMode="auto">
        <a:xfrm>
          <a:off x="9372600" y="26469975"/>
          <a:ext cx="0" cy="0"/>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15525/My%20Documents/EPA%20Climate%20Change%20Site/GHG%20Calculator/Calculator%20versions/GHGCalculator8-7-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ersonal GHG Calculator"/>
      <sheetName val="EGRID_DATA"/>
      <sheetName val="EGRID_DATA_New"/>
      <sheetName val="EMISSION_FACTORS"/>
    </sheetNames>
    <sheetDataSet>
      <sheetData sheetId="0"/>
      <sheetData sheetId="1"/>
      <sheetData sheetId="2">
        <row r="5">
          <cell r="K5" t="e">
            <v>#N/A</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nergystar.gov/ia/partners/prod_development/revisions/downloads/tv_vcr/Preliminary_TV_Market_Research012006.pdf" TargetMode="External"/><Relationship Id="rId1" Type="http://schemas.openxmlformats.org/officeDocument/2006/relationships/hyperlink" Target="http://www.energystar.gov/ia/partners/prod_development/revisions/downloads/tv_vcr/Preliminary_TV_Market_Research012006.pdf" TargetMode="External"/></Relationships>
</file>

<file path=xl/worksheets/sheet1.xml><?xml version="1.0" encoding="utf-8"?>
<worksheet xmlns="http://schemas.openxmlformats.org/spreadsheetml/2006/main" xmlns:r="http://schemas.openxmlformats.org/officeDocument/2006/relationships">
  <dimension ref="B1:S110"/>
  <sheetViews>
    <sheetView showGridLines="0" tabSelected="1" topLeftCell="A34" workbookViewId="0">
      <selection activeCell="B43" sqref="B43"/>
    </sheetView>
  </sheetViews>
  <sheetFormatPr defaultRowHeight="12.75"/>
  <cols>
    <col min="1" max="1" width="1.7109375" style="2" customWidth="1"/>
    <col min="2" max="2" width="26.85546875" style="2" customWidth="1"/>
    <col min="3" max="3" width="2.28515625" style="2" customWidth="1"/>
    <col min="4" max="4" width="9.28515625" style="2" customWidth="1"/>
    <col min="5" max="5" width="13.140625" style="2" customWidth="1"/>
    <col min="6" max="6" width="16.7109375" style="2" customWidth="1"/>
    <col min="7" max="7" width="6.7109375" style="2" customWidth="1"/>
    <col min="8" max="8" width="2.5703125" style="2" customWidth="1"/>
    <col min="9" max="9" width="22.85546875" style="21" customWidth="1"/>
    <col min="10" max="10" width="7.5703125" style="2" customWidth="1"/>
    <col min="11" max="11" width="2.85546875" style="2" customWidth="1"/>
    <col min="12" max="12" width="10" style="2" customWidth="1"/>
    <col min="13" max="13" width="4" style="2" customWidth="1"/>
    <col min="14" max="14" width="11.7109375" style="2" customWidth="1"/>
    <col min="15" max="15" width="2.28515625" style="16" customWidth="1"/>
    <col min="16" max="17" width="10" style="2" bestFit="1" customWidth="1"/>
    <col min="18" max="18" width="13.5703125" style="2" bestFit="1" customWidth="1"/>
    <col min="19" max="19" width="10.140625" style="2" bestFit="1" customWidth="1"/>
    <col min="20" max="16384" width="9.140625" style="2"/>
  </cols>
  <sheetData>
    <row r="1" spans="2:15" ht="6.75" customHeight="1"/>
    <row r="2" spans="2:15" ht="20.25">
      <c r="B2" s="120" t="s">
        <v>174</v>
      </c>
    </row>
    <row r="3" spans="2:15" ht="6" customHeight="1"/>
    <row r="4" spans="2:15" ht="106.5" customHeight="1">
      <c r="B4" s="130" t="s">
        <v>118</v>
      </c>
      <c r="C4" s="130"/>
      <c r="D4" s="130"/>
      <c r="E4" s="130"/>
      <c r="F4" s="130"/>
      <c r="G4" s="130"/>
      <c r="H4" s="130"/>
      <c r="I4" s="131"/>
      <c r="J4" s="131"/>
      <c r="K4" s="131"/>
      <c r="L4" s="132"/>
      <c r="M4" s="17"/>
      <c r="N4" s="17"/>
      <c r="O4" s="18"/>
    </row>
    <row r="5" spans="2:15" ht="24.75" customHeight="1">
      <c r="B5" s="121"/>
      <c r="C5" s="121"/>
      <c r="D5" s="121"/>
      <c r="E5" s="121"/>
      <c r="F5" s="121"/>
      <c r="G5" s="121"/>
      <c r="H5" s="121"/>
      <c r="I5" s="122"/>
      <c r="J5" s="122"/>
      <c r="K5" s="122"/>
      <c r="L5" s="138" t="s">
        <v>78</v>
      </c>
      <c r="M5" s="138"/>
      <c r="N5" s="138"/>
      <c r="O5" s="18"/>
    </row>
    <row r="6" spans="2:15" ht="25.5" customHeight="1">
      <c r="D6" s="136"/>
      <c r="E6" s="136"/>
      <c r="F6" s="23"/>
      <c r="G6" s="23"/>
      <c r="H6" s="23"/>
      <c r="L6" s="135" t="s">
        <v>20</v>
      </c>
      <c r="N6" s="134" t="s">
        <v>117</v>
      </c>
    </row>
    <row r="7" spans="2:15" ht="42" customHeight="1">
      <c r="D7" s="41" t="s">
        <v>10</v>
      </c>
      <c r="E7" s="56"/>
      <c r="F7" s="24"/>
      <c r="G7" s="24"/>
      <c r="H7" s="24"/>
      <c r="L7" s="135"/>
      <c r="M7" s="8"/>
      <c r="N7" s="134"/>
      <c r="O7" s="8"/>
    </row>
    <row r="8" spans="2:15">
      <c r="B8" s="133" t="s">
        <v>81</v>
      </c>
      <c r="C8" s="127"/>
      <c r="D8" s="127"/>
      <c r="E8" s="127"/>
      <c r="F8" s="127"/>
      <c r="G8" s="127"/>
      <c r="H8" s="127"/>
      <c r="I8" s="127"/>
      <c r="J8" s="127"/>
      <c r="K8" s="127"/>
      <c r="L8" s="127"/>
      <c r="M8" s="127"/>
      <c r="N8" s="128"/>
      <c r="O8" s="19"/>
    </row>
    <row r="9" spans="2:15" ht="6" customHeight="1">
      <c r="M9" s="16"/>
      <c r="O9" s="19"/>
    </row>
    <row r="10" spans="2:15" ht="45" customHeight="1">
      <c r="B10" s="60" t="s">
        <v>119</v>
      </c>
      <c r="D10" s="7"/>
      <c r="E10" s="28"/>
      <c r="F10" s="34"/>
      <c r="G10" s="34"/>
      <c r="H10" s="34"/>
      <c r="I10" s="37"/>
      <c r="J10" s="95"/>
      <c r="K10" s="38"/>
      <c r="L10" s="90" t="str">
        <f ca="1">IF(D10=1, Constants!B4*Constants!B3,"0")</f>
        <v>0</v>
      </c>
      <c r="M10" s="38"/>
      <c r="N10" s="91">
        <f ca="1">L10*Constants!B22</f>
        <v>0</v>
      </c>
      <c r="O10" s="38"/>
    </row>
    <row r="11" spans="2:15" ht="13.5">
      <c r="B11" s="139" t="s">
        <v>79</v>
      </c>
      <c r="C11" s="124"/>
      <c r="D11" s="140"/>
      <c r="E11" s="124"/>
      <c r="F11" s="124"/>
      <c r="G11" s="124"/>
      <c r="H11" s="124"/>
      <c r="I11" s="29"/>
      <c r="J11" s="31"/>
      <c r="K11" s="31"/>
      <c r="L11" s="20"/>
      <c r="M11" s="20"/>
      <c r="N11" s="20"/>
      <c r="O11" s="20"/>
    </row>
    <row r="12" spans="2:15" ht="34.5" customHeight="1">
      <c r="B12" s="58"/>
      <c r="C12" s="97"/>
      <c r="D12" s="7"/>
      <c r="E12" s="97"/>
      <c r="F12" s="97"/>
      <c r="G12" s="97"/>
      <c r="H12" s="97"/>
      <c r="I12" s="29"/>
      <c r="J12" s="31"/>
      <c r="K12" s="31"/>
      <c r="L12" s="90" t="str">
        <f ca="1">IF(D12=2, Constants!B4*Constants!B3,"0")</f>
        <v>0</v>
      </c>
      <c r="M12" s="38"/>
      <c r="N12" s="91">
        <f ca="1">L12*Constants!B22</f>
        <v>0</v>
      </c>
      <c r="O12" s="20"/>
    </row>
    <row r="13" spans="2:15" ht="13.5">
      <c r="B13" s="137" t="s">
        <v>65</v>
      </c>
      <c r="C13" s="137"/>
      <c r="D13" s="137"/>
      <c r="E13" s="137"/>
      <c r="F13" s="137"/>
      <c r="G13" s="137"/>
      <c r="H13" s="137"/>
      <c r="I13" s="29"/>
      <c r="J13" s="64"/>
      <c r="K13" s="31"/>
      <c r="L13" s="20"/>
      <c r="M13" s="20"/>
      <c r="N13" s="20"/>
      <c r="O13" s="20"/>
    </row>
    <row r="14" spans="2:15" ht="12.75" customHeight="1">
      <c r="B14" s="133" t="s">
        <v>23</v>
      </c>
      <c r="C14" s="127"/>
      <c r="D14" s="127"/>
      <c r="E14" s="127"/>
      <c r="F14" s="127"/>
      <c r="G14" s="127"/>
      <c r="H14" s="127"/>
      <c r="I14" s="127"/>
      <c r="J14" s="127"/>
      <c r="K14" s="127"/>
      <c r="L14" s="127"/>
      <c r="M14" s="127"/>
      <c r="N14" s="128"/>
      <c r="O14" s="38"/>
    </row>
    <row r="15" spans="2:15" ht="5.25" customHeight="1">
      <c r="B15" s="35"/>
      <c r="C15" s="35"/>
      <c r="D15" s="33"/>
      <c r="E15" s="33"/>
      <c r="F15" s="33"/>
      <c r="G15" s="33"/>
      <c r="H15" s="33"/>
      <c r="I15" s="33"/>
      <c r="J15" s="33"/>
      <c r="K15" s="33"/>
      <c r="L15" s="92"/>
      <c r="M15" s="19"/>
      <c r="N15" s="33"/>
      <c r="O15" s="20"/>
    </row>
    <row r="16" spans="2:15" ht="33.75" customHeight="1">
      <c r="B16" s="60" t="s">
        <v>120</v>
      </c>
      <c r="C16" s="34"/>
      <c r="D16" s="7"/>
      <c r="E16" s="28"/>
      <c r="F16" s="34"/>
      <c r="G16" s="34"/>
      <c r="H16" s="34"/>
      <c r="I16" s="29" t="s">
        <v>15</v>
      </c>
      <c r="J16" s="7"/>
      <c r="K16" s="31"/>
      <c r="L16" s="90" t="str">
        <f ca="1">IF(D16=1,Constants!B5*2*Constants!B2*(J16/1000)*Constants!B3,"0")</f>
        <v>0</v>
      </c>
      <c r="M16" s="20"/>
      <c r="N16" s="91">
        <f ca="1">L16*Constants!B22</f>
        <v>0</v>
      </c>
      <c r="O16" s="38"/>
    </row>
    <row r="17" spans="2:15" ht="29.25" customHeight="1">
      <c r="B17" s="123" t="s">
        <v>80</v>
      </c>
      <c r="C17" s="124"/>
      <c r="D17" s="124"/>
      <c r="E17" s="124"/>
      <c r="F17" s="124"/>
      <c r="G17" s="124"/>
      <c r="H17" s="124"/>
      <c r="I17" s="29"/>
      <c r="J17" s="31"/>
      <c r="K17" s="31"/>
      <c r="L17" s="20"/>
      <c r="M17" s="20"/>
      <c r="N17" s="20"/>
      <c r="O17" s="20"/>
    </row>
    <row r="18" spans="2:15" ht="30.75" customHeight="1">
      <c r="B18" s="58"/>
      <c r="C18" s="59"/>
      <c r="D18" s="7"/>
      <c r="E18" s="59"/>
      <c r="F18" s="59"/>
      <c r="G18" s="59"/>
      <c r="H18" s="59"/>
      <c r="I18" s="29" t="s">
        <v>66</v>
      </c>
      <c r="J18" s="7"/>
      <c r="K18" s="31"/>
      <c r="L18" s="90" t="str">
        <f ca="1">IF(D18=2,Constants!B5*2*Constants!B2*(J18/1000)*Constants!B3,"0")</f>
        <v>0</v>
      </c>
      <c r="M18" s="20"/>
      <c r="N18" s="91">
        <f ca="1">L18*Constants!B22</f>
        <v>0</v>
      </c>
      <c r="O18" s="20"/>
    </row>
    <row r="19" spans="2:15" ht="16.5" customHeight="1">
      <c r="B19" s="137" t="s">
        <v>65</v>
      </c>
      <c r="C19" s="137"/>
      <c r="D19" s="137"/>
      <c r="E19" s="137"/>
      <c r="F19" s="137"/>
      <c r="G19" s="137"/>
      <c r="H19" s="137"/>
      <c r="I19" s="29"/>
      <c r="J19" s="31"/>
      <c r="K19" s="31"/>
      <c r="L19" s="20"/>
      <c r="M19" s="20"/>
      <c r="N19" s="20"/>
      <c r="O19" s="20"/>
    </row>
    <row r="20" spans="2:15" ht="6" customHeight="1">
      <c r="B20" s="65"/>
      <c r="C20" s="65"/>
      <c r="D20" s="65"/>
      <c r="E20" s="65"/>
      <c r="F20" s="65"/>
      <c r="G20" s="65"/>
      <c r="H20" s="65"/>
      <c r="I20" s="66"/>
      <c r="J20" s="67"/>
      <c r="K20" s="67"/>
      <c r="L20" s="68"/>
      <c r="M20" s="68"/>
      <c r="N20" s="68"/>
      <c r="O20" s="20"/>
    </row>
    <row r="21" spans="2:15" ht="39" customHeight="1">
      <c r="B21" s="60" t="s">
        <v>175</v>
      </c>
      <c r="C21" s="34"/>
      <c r="D21" s="7"/>
      <c r="E21" s="28"/>
      <c r="F21" s="37" t="s">
        <v>11</v>
      </c>
      <c r="G21" s="7"/>
      <c r="H21" s="34"/>
      <c r="K21" s="26"/>
      <c r="L21" s="90" t="str">
        <f ca="1">IF(D21=1,G21*Constants!B6*Constants!B3,"0")</f>
        <v>0</v>
      </c>
      <c r="M21" s="20"/>
      <c r="N21" s="91">
        <f ca="1">L21*Constants!B22</f>
        <v>0</v>
      </c>
      <c r="O21" s="38"/>
    </row>
    <row r="22" spans="2:15" ht="29.25" customHeight="1">
      <c r="B22" s="123" t="s">
        <v>80</v>
      </c>
      <c r="C22" s="124"/>
      <c r="D22" s="124"/>
      <c r="E22" s="124"/>
      <c r="F22" s="124"/>
      <c r="G22" s="124"/>
      <c r="H22" s="124"/>
      <c r="I22" s="2"/>
      <c r="K22" s="31"/>
      <c r="L22" s="20"/>
      <c r="M22" s="20"/>
      <c r="N22" s="20"/>
      <c r="O22" s="20"/>
    </row>
    <row r="23" spans="2:15" ht="53.25" customHeight="1">
      <c r="B23" s="58"/>
      <c r="C23" s="59"/>
      <c r="D23" s="7"/>
      <c r="E23" s="59"/>
      <c r="F23" s="42" t="s">
        <v>61</v>
      </c>
      <c r="G23" s="7"/>
      <c r="H23" s="59"/>
      <c r="I23" s="2"/>
      <c r="J23" s="55"/>
      <c r="K23" s="31"/>
      <c r="L23" s="90" t="str">
        <f ca="1">IF(D23=2,G23*Constants!B6*Constants!B3,"0")</f>
        <v>0</v>
      </c>
      <c r="M23" s="20"/>
      <c r="N23" s="91">
        <f ca="1">L23*Constants!B22</f>
        <v>0</v>
      </c>
      <c r="O23" s="20"/>
    </row>
    <row r="24" spans="2:15" ht="15" customHeight="1">
      <c r="B24" s="141" t="s">
        <v>65</v>
      </c>
      <c r="C24" s="142"/>
      <c r="D24" s="142"/>
      <c r="E24" s="142"/>
      <c r="F24" s="142"/>
      <c r="G24" s="142"/>
      <c r="H24" s="142"/>
      <c r="I24" s="42"/>
      <c r="J24" s="64"/>
      <c r="K24" s="31"/>
      <c r="L24" s="20"/>
      <c r="M24" s="20"/>
      <c r="N24" s="20"/>
      <c r="O24" s="20"/>
    </row>
    <row r="25" spans="2:15">
      <c r="B25" s="133" t="s">
        <v>6</v>
      </c>
      <c r="C25" s="143"/>
      <c r="D25" s="127"/>
      <c r="E25" s="127"/>
      <c r="F25" s="127"/>
      <c r="G25" s="127"/>
      <c r="H25" s="127"/>
      <c r="I25" s="127"/>
      <c r="J25" s="127"/>
      <c r="K25" s="127"/>
      <c r="L25" s="127"/>
      <c r="M25" s="127"/>
      <c r="N25" s="128"/>
      <c r="O25" s="19"/>
    </row>
    <row r="26" spans="2:15" ht="4.5" customHeight="1">
      <c r="B26" s="35"/>
      <c r="C26" s="35"/>
      <c r="D26" s="19"/>
      <c r="E26" s="19"/>
      <c r="F26" s="19"/>
      <c r="G26" s="19"/>
      <c r="H26" s="19"/>
      <c r="I26" s="19"/>
      <c r="J26" s="19"/>
      <c r="K26" s="19"/>
      <c r="L26" s="93"/>
      <c r="M26" s="19"/>
      <c r="N26" s="19"/>
      <c r="O26" s="19"/>
    </row>
    <row r="27" spans="2:15" ht="39.75" customHeight="1">
      <c r="B27" s="60" t="s">
        <v>122</v>
      </c>
      <c r="C27" s="34"/>
      <c r="D27" s="7"/>
      <c r="E27" s="28"/>
      <c r="F27" s="34"/>
      <c r="G27" s="34"/>
      <c r="H27" s="34"/>
      <c r="I27" s="37" t="s">
        <v>64</v>
      </c>
      <c r="J27" s="7"/>
      <c r="K27" s="38"/>
      <c r="L27" s="90" t="str">
        <f ca="1">IF(D27=1,((Constants!B7*J27*35)/Constants!B9)*Constants!B10*Constants!B11*2,"0")</f>
        <v>0</v>
      </c>
      <c r="M27" s="20"/>
      <c r="N27" s="91">
        <f ca="1">L27*Constants!B22</f>
        <v>0</v>
      </c>
      <c r="O27" s="38"/>
    </row>
    <row r="28" spans="2:15" ht="29.25" customHeight="1">
      <c r="B28" s="123" t="s">
        <v>80</v>
      </c>
      <c r="C28" s="124"/>
      <c r="D28" s="124"/>
      <c r="E28" s="124"/>
      <c r="F28" s="124"/>
      <c r="G28" s="124"/>
      <c r="H28" s="124"/>
      <c r="I28" s="37"/>
      <c r="J28" s="38"/>
      <c r="K28" s="38"/>
      <c r="L28" s="20"/>
      <c r="M28" s="20"/>
      <c r="N28" s="20"/>
      <c r="O28" s="20"/>
    </row>
    <row r="29" spans="2:15" ht="33" customHeight="1">
      <c r="B29" s="58"/>
      <c r="C29" s="59"/>
      <c r="D29" s="7"/>
      <c r="E29" s="59"/>
      <c r="F29" s="59"/>
      <c r="G29" s="59"/>
      <c r="H29" s="59"/>
      <c r="I29" s="37" t="s">
        <v>67</v>
      </c>
      <c r="J29" s="7"/>
      <c r="K29" s="38"/>
      <c r="L29" s="90" t="str">
        <f ca="1">IF(D29=2,((Constants!B7*J29*35)/Constants!B9)*Constants!B10*Constants!B11*2,"0")</f>
        <v>0</v>
      </c>
      <c r="M29" s="20"/>
      <c r="N29" s="91">
        <f ca="1">L29*Constants!B22</f>
        <v>0</v>
      </c>
      <c r="O29" s="20"/>
    </row>
    <row r="30" spans="2:15" ht="17.25" customHeight="1">
      <c r="B30" s="123" t="s">
        <v>65</v>
      </c>
      <c r="C30" s="129"/>
      <c r="D30" s="129"/>
      <c r="E30" s="129"/>
      <c r="F30" s="129"/>
      <c r="G30" s="129"/>
      <c r="H30" s="129"/>
      <c r="J30" s="38"/>
      <c r="K30" s="38"/>
      <c r="L30" s="20"/>
      <c r="M30" s="20"/>
      <c r="N30" s="20"/>
      <c r="O30" s="20"/>
    </row>
    <row r="31" spans="2:15" ht="6" customHeight="1">
      <c r="B31" s="65"/>
      <c r="C31" s="65"/>
      <c r="D31" s="65"/>
      <c r="E31" s="65"/>
      <c r="F31" s="65"/>
      <c r="G31" s="65"/>
      <c r="H31" s="65"/>
      <c r="I31" s="66"/>
      <c r="J31" s="67"/>
      <c r="K31" s="67"/>
      <c r="L31" s="68"/>
      <c r="M31" s="68"/>
      <c r="N31" s="68"/>
    </row>
    <row r="32" spans="2:15" ht="39" customHeight="1">
      <c r="B32" s="62" t="s">
        <v>123</v>
      </c>
      <c r="D32" s="7"/>
      <c r="F32" s="42"/>
      <c r="G32" s="95"/>
      <c r="I32" s="44" t="s">
        <v>72</v>
      </c>
      <c r="J32" s="7"/>
      <c r="L32" s="90" t="str">
        <f ca="1">IF(D32=1,((Constants!B7*J32*52)/Constants!B9)*Constants!B10*Constants!B11*2,"0")</f>
        <v>0</v>
      </c>
      <c r="M32" s="20"/>
      <c r="N32" s="91">
        <f ca="1">L32*Constants!B22</f>
        <v>0</v>
      </c>
    </row>
    <row r="33" spans="2:15" ht="29.25" customHeight="1">
      <c r="B33" s="123" t="s">
        <v>80</v>
      </c>
      <c r="C33" s="124"/>
      <c r="D33" s="124"/>
      <c r="E33" s="124"/>
      <c r="F33" s="124"/>
      <c r="G33" s="124"/>
      <c r="H33" s="124"/>
      <c r="I33" s="37"/>
      <c r="J33" s="38"/>
      <c r="K33" s="38"/>
      <c r="L33" s="20"/>
      <c r="M33" s="20"/>
      <c r="N33" s="20"/>
      <c r="O33" s="20"/>
    </row>
    <row r="34" spans="2:15" ht="38.25">
      <c r="B34" s="58"/>
      <c r="C34" s="59"/>
      <c r="D34" s="7"/>
      <c r="E34" s="59"/>
      <c r="F34" s="42"/>
      <c r="G34" s="95"/>
      <c r="I34" s="44" t="s">
        <v>71</v>
      </c>
      <c r="J34" s="7"/>
      <c r="K34" s="38"/>
      <c r="L34" s="90" t="str">
        <f ca="1">IF(D34=2,((Constants!B7*J34*52)/Constants!B9)*Constants!B10*Constants!B11*2,"0")</f>
        <v>0</v>
      </c>
      <c r="M34" s="20"/>
      <c r="N34" s="91">
        <f ca="1">L34*Constants!B22</f>
        <v>0</v>
      </c>
      <c r="O34" s="20"/>
    </row>
    <row r="35" spans="2:15">
      <c r="B35" s="123" t="s">
        <v>65</v>
      </c>
      <c r="C35" s="129"/>
      <c r="D35" s="129"/>
      <c r="E35" s="129"/>
      <c r="F35" s="129"/>
      <c r="G35" s="129"/>
      <c r="H35" s="129"/>
      <c r="I35" s="37"/>
      <c r="J35" s="38"/>
      <c r="K35" s="38"/>
      <c r="L35" s="20"/>
      <c r="M35" s="20"/>
      <c r="N35" s="20"/>
      <c r="O35" s="20"/>
    </row>
    <row r="36" spans="2:15">
      <c r="B36" s="133" t="s">
        <v>19</v>
      </c>
      <c r="C36" s="143"/>
      <c r="D36" s="127"/>
      <c r="E36" s="127"/>
      <c r="F36" s="127"/>
      <c r="G36" s="127"/>
      <c r="H36" s="127"/>
      <c r="I36" s="127"/>
      <c r="J36" s="127"/>
      <c r="K36" s="127"/>
      <c r="L36" s="127"/>
      <c r="M36" s="127"/>
      <c r="N36" s="128"/>
      <c r="O36" s="19"/>
    </row>
    <row r="37" spans="2:15" ht="3.75" customHeight="1">
      <c r="B37" s="35"/>
      <c r="C37" s="35"/>
      <c r="D37" s="19"/>
      <c r="E37" s="19"/>
      <c r="F37" s="19"/>
      <c r="G37" s="19"/>
      <c r="H37" s="19"/>
      <c r="I37" s="19"/>
      <c r="J37" s="19"/>
      <c r="K37" s="19"/>
      <c r="L37" s="93"/>
      <c r="M37" s="19"/>
      <c r="N37" s="19"/>
      <c r="O37" s="19"/>
    </row>
    <row r="38" spans="2:15" ht="52.5" customHeight="1">
      <c r="B38" s="60" t="s">
        <v>176</v>
      </c>
      <c r="C38" s="34"/>
      <c r="D38" s="7"/>
      <c r="E38" s="28"/>
      <c r="F38" s="37" t="s">
        <v>62</v>
      </c>
      <c r="G38" s="7"/>
      <c r="H38" s="34"/>
      <c r="I38" s="37"/>
      <c r="J38" s="26"/>
      <c r="K38" s="38"/>
      <c r="L38" s="90" t="str">
        <f ca="1">IF(D38=1,((Constants!B8*G38*35)/Constants!B9)*Constants!B10*Constants!B11*2,"0")</f>
        <v>0</v>
      </c>
      <c r="M38" s="20"/>
      <c r="N38" s="91">
        <f ca="1">L38*Constants!B22</f>
        <v>0</v>
      </c>
      <c r="O38" s="38"/>
    </row>
    <row r="39" spans="2:15" ht="27" customHeight="1">
      <c r="B39" s="123" t="s">
        <v>80</v>
      </c>
      <c r="C39" s="124"/>
      <c r="D39" s="124"/>
      <c r="E39" s="124"/>
      <c r="F39" s="124"/>
      <c r="G39" s="124"/>
      <c r="H39" s="124"/>
      <c r="M39" s="16"/>
    </row>
    <row r="40" spans="2:15" ht="51">
      <c r="B40" s="58"/>
      <c r="C40" s="59"/>
      <c r="D40" s="7"/>
      <c r="E40" s="89"/>
      <c r="F40" s="37" t="s">
        <v>68</v>
      </c>
      <c r="G40" s="7"/>
      <c r="H40" s="59"/>
      <c r="L40" s="90" t="str">
        <f ca="1">IF(D40=2,((Constants!B8*G40*35)/Constants!B9)*Constants!B10*Constants!B11*2,"0")</f>
        <v>0</v>
      </c>
      <c r="M40" s="20"/>
      <c r="N40" s="91">
        <f ca="1">L40*Constants!B22</f>
        <v>0</v>
      </c>
    </row>
    <row r="41" spans="2:15">
      <c r="B41" s="123" t="s">
        <v>65</v>
      </c>
      <c r="C41" s="129"/>
      <c r="D41" s="129"/>
      <c r="E41" s="129"/>
      <c r="F41" s="129"/>
      <c r="G41" s="129"/>
      <c r="H41" s="129"/>
      <c r="M41" s="16"/>
    </row>
    <row r="42" spans="2:15" ht="6" customHeight="1">
      <c r="B42" s="65"/>
      <c r="C42" s="65"/>
      <c r="D42" s="65"/>
      <c r="E42" s="65"/>
      <c r="F42" s="65"/>
      <c r="G42" s="65"/>
      <c r="H42" s="65"/>
      <c r="I42" s="66"/>
      <c r="J42" s="67"/>
      <c r="K42" s="67"/>
      <c r="L42" s="68"/>
      <c r="M42" s="68"/>
      <c r="N42" s="68"/>
    </row>
    <row r="43" spans="2:15" ht="50.25" customHeight="1">
      <c r="B43" s="61" t="s">
        <v>177</v>
      </c>
      <c r="D43" s="7"/>
      <c r="F43" s="37" t="s">
        <v>63</v>
      </c>
      <c r="G43" s="7"/>
      <c r="H43" s="34"/>
      <c r="I43" s="37" t="s">
        <v>59</v>
      </c>
      <c r="J43" s="7"/>
      <c r="L43" s="90" t="str">
        <f ca="1">IF(D43=1,((Constants!B8*G43*35)/Constants!B9)*Constants!B10*Constants!B11*(J43/(J43+1))*2,"0")</f>
        <v>0</v>
      </c>
      <c r="M43" s="16"/>
      <c r="N43" s="91">
        <f ca="1">L43*Constants!B22</f>
        <v>0</v>
      </c>
    </row>
    <row r="44" spans="2:15" ht="29.25" customHeight="1">
      <c r="B44" s="123" t="s">
        <v>80</v>
      </c>
      <c r="C44" s="124"/>
      <c r="D44" s="124"/>
      <c r="E44" s="124"/>
      <c r="F44" s="124"/>
      <c r="G44" s="124"/>
      <c r="H44" s="124"/>
      <c r="M44" s="16"/>
    </row>
    <row r="45" spans="2:15" ht="38.25">
      <c r="B45" s="58"/>
      <c r="C45" s="59"/>
      <c r="D45" s="7"/>
      <c r="E45" s="59"/>
      <c r="F45" s="37" t="s">
        <v>69</v>
      </c>
      <c r="G45" s="7"/>
      <c r="H45" s="34"/>
      <c r="I45" s="37" t="s">
        <v>70</v>
      </c>
      <c r="J45" s="7"/>
      <c r="L45" s="90" t="str">
        <f ca="1">IF(D45=2,((Constants!B8*G45*35)/Constants!B9)*Constants!B10*Constants!B11*(J45/(J45+1))*2,"0")</f>
        <v>0</v>
      </c>
      <c r="M45" s="16"/>
      <c r="N45" s="91">
        <f ca="1">L45*Constants!B22</f>
        <v>0</v>
      </c>
    </row>
    <row r="46" spans="2:15">
      <c r="B46" s="123" t="s">
        <v>65</v>
      </c>
      <c r="C46" s="129"/>
      <c r="D46" s="129"/>
      <c r="E46" s="129"/>
      <c r="F46" s="129"/>
      <c r="G46" s="129"/>
      <c r="H46" s="129"/>
      <c r="M46" s="16"/>
    </row>
    <row r="47" spans="2:15">
      <c r="B47" s="125" t="s">
        <v>7</v>
      </c>
      <c r="C47" s="126"/>
      <c r="D47" s="127"/>
      <c r="E47" s="127"/>
      <c r="F47" s="127"/>
      <c r="G47" s="127"/>
      <c r="H47" s="127"/>
      <c r="I47" s="127"/>
      <c r="J47" s="127"/>
      <c r="K47" s="127"/>
      <c r="L47" s="127"/>
      <c r="M47" s="127"/>
      <c r="N47" s="128"/>
      <c r="O47" s="19"/>
    </row>
    <row r="48" spans="2:15" ht="3.75" customHeight="1">
      <c r="B48" s="36"/>
      <c r="C48" s="36"/>
      <c r="D48" s="19"/>
      <c r="E48" s="19"/>
      <c r="F48" s="19"/>
      <c r="G48" s="19"/>
      <c r="H48" s="19"/>
      <c r="I48" s="19"/>
      <c r="J48" s="19"/>
      <c r="K48" s="19"/>
      <c r="L48" s="93"/>
      <c r="M48" s="19"/>
      <c r="N48" s="19"/>
      <c r="O48" s="19"/>
    </row>
    <row r="49" spans="2:15" ht="21" customHeight="1">
      <c r="B49" s="60" t="s">
        <v>130</v>
      </c>
      <c r="C49" s="34"/>
      <c r="D49" s="7"/>
      <c r="E49" s="28"/>
      <c r="F49" s="34"/>
      <c r="G49" s="34"/>
      <c r="H49" s="34"/>
      <c r="I49" s="39"/>
      <c r="J49" s="20"/>
      <c r="K49" s="20"/>
      <c r="L49" s="90" t="str">
        <f ca="1">IF(D49=1,Constants!B12,"0")</f>
        <v>0</v>
      </c>
      <c r="M49" s="20"/>
      <c r="N49" s="91">
        <f ca="1">L49*Constants!B22</f>
        <v>0</v>
      </c>
      <c r="O49" s="38"/>
    </row>
    <row r="50" spans="2:15" ht="29.25" customHeight="1">
      <c r="B50" s="123" t="s">
        <v>80</v>
      </c>
      <c r="C50" s="124"/>
      <c r="D50" s="124"/>
      <c r="E50" s="124"/>
      <c r="F50" s="124"/>
      <c r="G50" s="124"/>
      <c r="H50" s="124"/>
      <c r="I50" s="39"/>
      <c r="J50" s="20"/>
      <c r="K50" s="20"/>
      <c r="L50" s="20"/>
      <c r="M50" s="20"/>
      <c r="N50" s="20"/>
      <c r="O50" s="20"/>
    </row>
    <row r="51" spans="2:15" ht="20.25" customHeight="1">
      <c r="B51" s="58"/>
      <c r="C51" s="59"/>
      <c r="D51" s="7"/>
      <c r="E51" s="59"/>
      <c r="F51" s="59"/>
      <c r="G51" s="59"/>
      <c r="H51" s="59"/>
      <c r="I51" s="39"/>
      <c r="J51" s="20"/>
      <c r="K51" s="20"/>
      <c r="L51" s="90" t="str">
        <f ca="1">IF(D51=2,Constants!B12,"0")</f>
        <v>0</v>
      </c>
      <c r="M51" s="20"/>
      <c r="N51" s="91">
        <f ca="1">L51*Constants!B22</f>
        <v>0</v>
      </c>
      <c r="O51" s="20"/>
    </row>
    <row r="52" spans="2:15">
      <c r="B52" s="123" t="s">
        <v>65</v>
      </c>
      <c r="C52" s="129"/>
      <c r="D52" s="129"/>
      <c r="E52" s="129"/>
      <c r="F52" s="129"/>
      <c r="G52" s="129"/>
      <c r="H52" s="129"/>
      <c r="I52" s="39"/>
      <c r="J52" s="20"/>
      <c r="K52" s="20"/>
      <c r="L52" s="20"/>
      <c r="M52" s="20"/>
      <c r="N52" s="20"/>
      <c r="O52" s="20"/>
    </row>
    <row r="53" spans="2:15" ht="6" customHeight="1">
      <c r="B53" s="65"/>
      <c r="C53" s="69"/>
      <c r="D53" s="69"/>
      <c r="E53" s="69"/>
      <c r="F53" s="69"/>
      <c r="G53" s="69"/>
      <c r="H53" s="69"/>
      <c r="I53" s="70"/>
      <c r="J53" s="68"/>
      <c r="K53" s="68"/>
      <c r="L53" s="68"/>
      <c r="M53" s="68"/>
      <c r="N53" s="68"/>
      <c r="O53" s="20"/>
    </row>
    <row r="54" spans="2:15" ht="24.75" customHeight="1">
      <c r="B54" s="60" t="s">
        <v>129</v>
      </c>
      <c r="C54" s="34"/>
      <c r="D54" s="7"/>
      <c r="E54" s="28"/>
      <c r="F54" s="34"/>
      <c r="G54" s="34"/>
      <c r="H54" s="34"/>
      <c r="I54" s="39"/>
      <c r="J54" s="20"/>
      <c r="K54" s="20"/>
      <c r="L54" s="90" t="str">
        <f ca="1">IF(D54=1,Constants!B13,"0")</f>
        <v>0</v>
      </c>
      <c r="M54" s="20"/>
      <c r="N54" s="91">
        <f ca="1">L54*Constants!B22</f>
        <v>0</v>
      </c>
      <c r="O54" s="38"/>
    </row>
    <row r="55" spans="2:15" ht="29.25" customHeight="1">
      <c r="B55" s="123" t="s">
        <v>80</v>
      </c>
      <c r="C55" s="124"/>
      <c r="D55" s="124"/>
      <c r="E55" s="124"/>
      <c r="F55" s="124"/>
      <c r="G55" s="124"/>
      <c r="H55" s="124"/>
      <c r="I55" s="39"/>
      <c r="J55" s="20"/>
      <c r="K55" s="20"/>
      <c r="L55" s="20"/>
      <c r="M55" s="20"/>
      <c r="N55" s="20"/>
      <c r="O55" s="20"/>
    </row>
    <row r="56" spans="2:15" ht="27.75" customHeight="1">
      <c r="B56" s="58"/>
      <c r="C56" s="59"/>
      <c r="D56" s="7"/>
      <c r="E56" s="59"/>
      <c r="F56" s="59"/>
      <c r="G56" s="59"/>
      <c r="H56" s="59"/>
      <c r="I56" s="39"/>
      <c r="J56" s="20"/>
      <c r="K56" s="20"/>
      <c r="L56" s="90" t="str">
        <f ca="1">IF(D56=2,Constants!B13,"0")</f>
        <v>0</v>
      </c>
      <c r="M56" s="20"/>
      <c r="N56" s="91">
        <f ca="1">L56*Constants!B22</f>
        <v>0</v>
      </c>
      <c r="O56" s="20"/>
    </row>
    <row r="57" spans="2:15">
      <c r="B57" s="123" t="s">
        <v>65</v>
      </c>
      <c r="C57" s="129"/>
      <c r="D57" s="129"/>
      <c r="E57" s="129"/>
      <c r="F57" s="129"/>
      <c r="G57" s="129"/>
      <c r="H57" s="129"/>
      <c r="I57" s="39"/>
      <c r="J57" s="20"/>
      <c r="K57" s="20"/>
      <c r="L57" s="20"/>
      <c r="M57" s="20"/>
      <c r="N57" s="20"/>
      <c r="O57" s="20"/>
    </row>
    <row r="58" spans="2:15" ht="6" customHeight="1">
      <c r="B58" s="65"/>
      <c r="C58" s="69"/>
      <c r="D58" s="69"/>
      <c r="E58" s="69"/>
      <c r="F58" s="69"/>
      <c r="G58" s="69"/>
      <c r="H58" s="69"/>
      <c r="I58" s="70"/>
      <c r="J58" s="68"/>
      <c r="K58" s="68"/>
      <c r="L58" s="68"/>
      <c r="M58" s="68"/>
      <c r="N58" s="68"/>
      <c r="O58" s="20"/>
    </row>
    <row r="59" spans="2:15" ht="18" customHeight="1">
      <c r="B59" s="60" t="s">
        <v>128</v>
      </c>
      <c r="C59" s="34"/>
      <c r="D59" s="7"/>
      <c r="E59" s="28"/>
      <c r="F59" s="34"/>
      <c r="G59" s="34"/>
      <c r="H59" s="34"/>
      <c r="I59" s="39"/>
      <c r="J59" s="20"/>
      <c r="K59" s="20"/>
      <c r="L59" s="90" t="str">
        <f ca="1">IF(D59=1,Constants!B14,"0")</f>
        <v>0</v>
      </c>
      <c r="M59" s="20"/>
      <c r="N59" s="91">
        <f ca="1">L59*Constants!B22</f>
        <v>0</v>
      </c>
      <c r="O59" s="38"/>
    </row>
    <row r="60" spans="2:15" ht="29.25" customHeight="1">
      <c r="B60" s="123" t="s">
        <v>80</v>
      </c>
      <c r="C60" s="124"/>
      <c r="D60" s="124"/>
      <c r="E60" s="124"/>
      <c r="F60" s="124"/>
      <c r="G60" s="124"/>
      <c r="H60" s="124"/>
      <c r="I60" s="39"/>
      <c r="J60" s="20"/>
      <c r="K60" s="20"/>
      <c r="L60" s="20"/>
      <c r="M60" s="20"/>
      <c r="N60" s="20"/>
      <c r="O60" s="20"/>
    </row>
    <row r="61" spans="2:15" ht="30.75" customHeight="1">
      <c r="B61" s="58"/>
      <c r="C61" s="59"/>
      <c r="D61" s="7"/>
      <c r="E61" s="59"/>
      <c r="F61" s="59"/>
      <c r="G61" s="59"/>
      <c r="H61" s="59"/>
      <c r="I61" s="39"/>
      <c r="J61" s="20"/>
      <c r="K61" s="20"/>
      <c r="L61" s="90" t="str">
        <f ca="1">IF(D61=2,Constants!B14,"0")</f>
        <v>0</v>
      </c>
      <c r="M61" s="20"/>
      <c r="N61" s="91">
        <f ca="1">L61*Constants!B22</f>
        <v>0</v>
      </c>
      <c r="O61" s="20"/>
    </row>
    <row r="62" spans="2:15">
      <c r="B62" s="123" t="s">
        <v>65</v>
      </c>
      <c r="C62" s="129"/>
      <c r="D62" s="129"/>
      <c r="E62" s="129"/>
      <c r="F62" s="129"/>
      <c r="G62" s="129"/>
      <c r="H62" s="129"/>
      <c r="I62" s="39"/>
      <c r="J62" s="20"/>
      <c r="K62" s="20"/>
      <c r="L62" s="20"/>
      <c r="M62" s="20"/>
      <c r="N62" s="20"/>
      <c r="O62" s="20"/>
    </row>
    <row r="63" spans="2:15" ht="6" customHeight="1">
      <c r="B63" s="65"/>
      <c r="C63" s="69"/>
      <c r="D63" s="69"/>
      <c r="E63" s="69"/>
      <c r="F63" s="69"/>
      <c r="G63" s="69"/>
      <c r="H63" s="69"/>
      <c r="I63" s="70"/>
      <c r="J63" s="68"/>
      <c r="K63" s="68"/>
      <c r="L63" s="68"/>
      <c r="M63" s="68"/>
      <c r="N63" s="68"/>
      <c r="O63" s="20"/>
    </row>
    <row r="64" spans="2:15" ht="18" customHeight="1">
      <c r="B64" s="60" t="s">
        <v>127</v>
      </c>
      <c r="C64" s="34"/>
      <c r="D64" s="7"/>
      <c r="E64" s="28"/>
      <c r="F64" s="34"/>
      <c r="G64" s="34"/>
      <c r="H64" s="34"/>
      <c r="I64" s="39"/>
      <c r="J64" s="20"/>
      <c r="K64" s="20"/>
      <c r="L64" s="90" t="str">
        <f ca="1">IF(D64=1,Constants!B15,"0")</f>
        <v>0</v>
      </c>
      <c r="M64" s="20"/>
      <c r="N64" s="91">
        <f ca="1">L64*Constants!B22</f>
        <v>0</v>
      </c>
      <c r="O64" s="38"/>
    </row>
    <row r="65" spans="2:15" ht="29.25" customHeight="1">
      <c r="B65" s="123" t="s">
        <v>80</v>
      </c>
      <c r="C65" s="124"/>
      <c r="D65" s="124"/>
      <c r="E65" s="124"/>
      <c r="F65" s="124"/>
      <c r="G65" s="124"/>
      <c r="H65" s="124"/>
      <c r="I65" s="39"/>
      <c r="J65" s="20"/>
      <c r="K65" s="20"/>
      <c r="L65" s="20"/>
      <c r="M65" s="20"/>
      <c r="N65" s="20"/>
      <c r="O65" s="20"/>
    </row>
    <row r="66" spans="2:15" ht="30" customHeight="1">
      <c r="B66" s="58"/>
      <c r="C66" s="59"/>
      <c r="D66" s="7"/>
      <c r="E66" s="59"/>
      <c r="F66" s="59"/>
      <c r="G66" s="59"/>
      <c r="H66" s="59"/>
      <c r="I66" s="39"/>
      <c r="J66" s="20"/>
      <c r="K66" s="20"/>
      <c r="L66" s="90" t="str">
        <f ca="1">IF(D66=2,Constants!B15,"0")</f>
        <v>0</v>
      </c>
      <c r="M66" s="20"/>
      <c r="N66" s="91">
        <f ca="1">L66*Constants!B22</f>
        <v>0</v>
      </c>
      <c r="O66" s="20"/>
    </row>
    <row r="67" spans="2:15">
      <c r="B67" s="123" t="s">
        <v>65</v>
      </c>
      <c r="C67" s="129"/>
      <c r="D67" s="129"/>
      <c r="E67" s="129"/>
      <c r="F67" s="129"/>
      <c r="G67" s="129"/>
      <c r="H67" s="129"/>
      <c r="I67" s="39"/>
      <c r="J67" s="20"/>
      <c r="K67" s="20"/>
      <c r="L67" s="20"/>
      <c r="M67" s="20"/>
      <c r="N67" s="20"/>
      <c r="O67" s="20"/>
    </row>
    <row r="68" spans="2:15" ht="6" customHeight="1">
      <c r="B68" s="65"/>
      <c r="C68" s="69"/>
      <c r="D68" s="69"/>
      <c r="E68" s="69"/>
      <c r="F68" s="69"/>
      <c r="G68" s="69"/>
      <c r="H68" s="69"/>
      <c r="I68" s="70"/>
      <c r="J68" s="68"/>
      <c r="K68" s="68"/>
      <c r="L68" s="68"/>
      <c r="M68" s="68"/>
      <c r="N68" s="68"/>
      <c r="O68" s="20"/>
    </row>
    <row r="69" spans="2:15" ht="25.5" customHeight="1">
      <c r="B69" s="60" t="s">
        <v>126</v>
      </c>
      <c r="C69" s="34"/>
      <c r="D69" s="7"/>
      <c r="E69" s="28"/>
      <c r="F69" s="34"/>
      <c r="G69" s="34"/>
      <c r="H69" s="34"/>
      <c r="I69" s="39"/>
      <c r="J69" s="20"/>
      <c r="K69" s="20"/>
      <c r="L69" s="90" t="str">
        <f ca="1">IF(D69=1,Constants!B16,"0")</f>
        <v>0</v>
      </c>
      <c r="M69" s="20"/>
      <c r="N69" s="91">
        <f ca="1">L69*Constants!B22</f>
        <v>0</v>
      </c>
      <c r="O69" s="38"/>
    </row>
    <row r="70" spans="2:15" ht="29.25" customHeight="1">
      <c r="B70" s="123" t="s">
        <v>80</v>
      </c>
      <c r="C70" s="124"/>
      <c r="D70" s="124"/>
      <c r="E70" s="124"/>
      <c r="F70" s="124"/>
      <c r="G70" s="124"/>
      <c r="H70" s="124"/>
      <c r="I70" s="39"/>
      <c r="J70" s="20"/>
      <c r="K70" s="20"/>
      <c r="L70" s="20"/>
      <c r="M70" s="20"/>
      <c r="N70" s="20"/>
      <c r="O70" s="20"/>
    </row>
    <row r="71" spans="2:15" ht="30" customHeight="1">
      <c r="B71" s="58"/>
      <c r="C71" s="59"/>
      <c r="D71" s="7"/>
      <c r="E71" s="59"/>
      <c r="F71" s="59"/>
      <c r="G71" s="59"/>
      <c r="H71" s="59"/>
      <c r="I71" s="39"/>
      <c r="J71" s="20"/>
      <c r="K71" s="20"/>
      <c r="L71" s="90" t="str">
        <f ca="1">IF(D71=2,Constants!B16,"0")</f>
        <v>0</v>
      </c>
      <c r="M71" s="20"/>
      <c r="N71" s="91">
        <f ca="1">L71*Constants!B22</f>
        <v>0</v>
      </c>
      <c r="O71" s="20"/>
    </row>
    <row r="72" spans="2:15">
      <c r="B72" s="123" t="s">
        <v>65</v>
      </c>
      <c r="C72" s="129"/>
      <c r="D72" s="129"/>
      <c r="E72" s="129"/>
      <c r="F72" s="129"/>
      <c r="G72" s="129"/>
      <c r="H72" s="129"/>
      <c r="I72" s="39"/>
      <c r="J72" s="20"/>
      <c r="K72" s="20"/>
      <c r="L72" s="20"/>
      <c r="M72" s="20"/>
      <c r="N72" s="20"/>
      <c r="O72" s="20"/>
    </row>
    <row r="73" spans="2:15">
      <c r="B73" s="144" t="s">
        <v>5</v>
      </c>
      <c r="C73" s="145"/>
      <c r="D73" s="127"/>
      <c r="E73" s="127"/>
      <c r="F73" s="127"/>
      <c r="G73" s="127"/>
      <c r="H73" s="127"/>
      <c r="I73" s="127"/>
      <c r="J73" s="127"/>
      <c r="K73" s="127"/>
      <c r="L73" s="127"/>
      <c r="M73" s="127"/>
      <c r="N73" s="128"/>
      <c r="O73" s="19"/>
    </row>
    <row r="74" spans="2:15" ht="6" customHeight="1">
      <c r="B74" s="40"/>
      <c r="C74" s="40"/>
      <c r="D74" s="32"/>
      <c r="E74" s="33"/>
      <c r="F74" s="33"/>
      <c r="G74" s="33"/>
      <c r="H74" s="33"/>
      <c r="I74" s="33"/>
      <c r="J74" s="32"/>
      <c r="K74" s="33"/>
      <c r="L74" s="92"/>
      <c r="M74" s="33"/>
      <c r="N74" s="33"/>
      <c r="O74" s="19"/>
    </row>
    <row r="75" spans="2:15" ht="30" customHeight="1">
      <c r="B75" s="63" t="s">
        <v>131</v>
      </c>
      <c r="C75" s="25"/>
      <c r="D75" s="7"/>
      <c r="E75" s="28"/>
      <c r="F75" s="29"/>
      <c r="G75" s="31"/>
      <c r="H75" s="31"/>
      <c r="I75" s="27" t="s">
        <v>14</v>
      </c>
      <c r="J75" s="94"/>
      <c r="K75" s="30"/>
      <c r="L75" s="90" t="str">
        <f ca="1">IF(D75=1,Constants!B17*(J75/Constants!B18)*Constants!B3,"0")</f>
        <v>0</v>
      </c>
      <c r="M75" s="20"/>
      <c r="N75" s="91">
        <f ca="1">L75*Constants!B22</f>
        <v>0</v>
      </c>
      <c r="O75" s="38"/>
    </row>
    <row r="76" spans="2:15" ht="29.25" customHeight="1">
      <c r="B76" s="123" t="s">
        <v>80</v>
      </c>
      <c r="C76" s="124"/>
      <c r="D76" s="124"/>
      <c r="E76" s="124"/>
      <c r="F76" s="124"/>
      <c r="G76" s="124"/>
      <c r="H76" s="124"/>
      <c r="I76" s="29"/>
      <c r="J76" s="22"/>
      <c r="K76" s="31"/>
      <c r="L76" s="20"/>
      <c r="M76" s="20"/>
      <c r="N76" s="20"/>
      <c r="O76" s="20"/>
    </row>
    <row r="77" spans="2:15" ht="30.75" customHeight="1">
      <c r="B77" s="58"/>
      <c r="C77" s="59"/>
      <c r="D77" s="7"/>
      <c r="E77" s="59"/>
      <c r="F77" s="59"/>
      <c r="G77" s="59"/>
      <c r="H77" s="59"/>
      <c r="I77" s="27" t="s">
        <v>73</v>
      </c>
      <c r="J77" s="7"/>
      <c r="K77" s="31"/>
      <c r="L77" s="90" t="str">
        <f ca="1">IF(D77=2,Constants!B17*(J77/Constants!B18)*Constants!B3,"0")</f>
        <v>0</v>
      </c>
      <c r="M77" s="20"/>
      <c r="N77" s="91">
        <f ca="1">L77*Constants!B22</f>
        <v>0</v>
      </c>
      <c r="O77" s="20"/>
    </row>
    <row r="78" spans="2:15">
      <c r="B78" s="123" t="s">
        <v>65</v>
      </c>
      <c r="C78" s="129"/>
      <c r="D78" s="129"/>
      <c r="E78" s="129"/>
      <c r="F78" s="129"/>
      <c r="G78" s="129"/>
      <c r="H78" s="129"/>
      <c r="I78" s="29"/>
      <c r="J78" s="22"/>
      <c r="K78" s="31"/>
      <c r="L78" s="20"/>
      <c r="M78" s="20"/>
      <c r="N78" s="20"/>
      <c r="O78" s="20"/>
    </row>
    <row r="79" spans="2:15" ht="6" customHeight="1">
      <c r="B79" s="65"/>
      <c r="C79" s="69"/>
      <c r="D79" s="69"/>
      <c r="E79" s="69"/>
      <c r="F79" s="69"/>
      <c r="G79" s="69"/>
      <c r="H79" s="69"/>
      <c r="I79" s="70"/>
      <c r="J79" s="68"/>
      <c r="K79" s="68"/>
      <c r="L79" s="68"/>
      <c r="M79" s="68"/>
      <c r="N79" s="68"/>
      <c r="O79" s="20"/>
    </row>
    <row r="80" spans="2:15" ht="32.25" customHeight="1">
      <c r="B80" s="63" t="s">
        <v>133</v>
      </c>
      <c r="C80" s="25"/>
      <c r="D80" s="7"/>
      <c r="E80" s="28"/>
      <c r="F80" s="43" t="s">
        <v>132</v>
      </c>
      <c r="G80" s="7"/>
      <c r="H80" s="26"/>
      <c r="I80" s="27" t="s">
        <v>18</v>
      </c>
      <c r="J80" s="94"/>
      <c r="K80" s="30"/>
      <c r="L80" s="90" t="str">
        <f ca="1">IF(D80=1,Constants!B19*G80*J80*(Constants!B2/1000)*Constants!B3,"0")</f>
        <v>0</v>
      </c>
      <c r="M80" s="20"/>
      <c r="N80" s="91">
        <f ca="1">L80*Constants!B22</f>
        <v>0</v>
      </c>
      <c r="O80" s="38"/>
    </row>
    <row r="81" spans="2:19" ht="29.25" customHeight="1">
      <c r="B81" s="123" t="s">
        <v>80</v>
      </c>
      <c r="C81" s="124"/>
      <c r="D81" s="124"/>
      <c r="E81" s="124"/>
      <c r="F81" s="124"/>
      <c r="G81" s="124"/>
      <c r="H81" s="124"/>
      <c r="I81" s="29"/>
      <c r="J81" s="22"/>
      <c r="K81" s="31"/>
      <c r="L81" s="20"/>
      <c r="M81" s="20"/>
      <c r="N81" s="20"/>
      <c r="O81" s="20"/>
    </row>
    <row r="82" spans="2:19" ht="28.5" customHeight="1">
      <c r="B82" s="58"/>
      <c r="C82" s="59"/>
      <c r="D82" s="7"/>
      <c r="E82" s="59"/>
      <c r="F82" s="43" t="s">
        <v>132</v>
      </c>
      <c r="G82" s="7"/>
      <c r="H82" s="26"/>
      <c r="I82" s="27" t="s">
        <v>74</v>
      </c>
      <c r="J82" s="7"/>
      <c r="K82" s="31"/>
      <c r="L82" s="90" t="str">
        <f ca="1">IF(D82=2,Constants!B19*G82*J82*(Constants!B2/1000)*Constants!B3,"0")</f>
        <v>0</v>
      </c>
      <c r="M82" s="20"/>
      <c r="N82" s="91">
        <f ca="1">L82*Constants!B22</f>
        <v>0</v>
      </c>
      <c r="O82" s="20"/>
    </row>
    <row r="83" spans="2:19">
      <c r="B83" s="123" t="s">
        <v>65</v>
      </c>
      <c r="C83" s="129"/>
      <c r="D83" s="129"/>
      <c r="E83" s="129"/>
      <c r="F83" s="129"/>
      <c r="G83" s="129"/>
      <c r="H83" s="129"/>
      <c r="I83" s="29"/>
      <c r="J83" s="22"/>
      <c r="K83" s="31"/>
      <c r="L83" s="20"/>
      <c r="M83" s="20"/>
      <c r="N83" s="20"/>
      <c r="O83" s="20"/>
    </row>
    <row r="84" spans="2:19" ht="6" customHeight="1">
      <c r="B84" s="65"/>
      <c r="C84" s="69"/>
      <c r="D84" s="69"/>
      <c r="E84" s="69"/>
      <c r="F84" s="69"/>
      <c r="G84" s="69"/>
      <c r="H84" s="69"/>
      <c r="I84" s="70"/>
      <c r="J84" s="68"/>
      <c r="K84" s="68"/>
      <c r="L84" s="68"/>
      <c r="M84" s="68"/>
      <c r="N84" s="68"/>
      <c r="O84" s="20"/>
    </row>
    <row r="85" spans="2:19" ht="53.25" customHeight="1">
      <c r="B85" s="63" t="s">
        <v>134</v>
      </c>
      <c r="C85" s="25"/>
      <c r="D85" s="7"/>
      <c r="E85" s="28"/>
      <c r="F85" s="54" t="s">
        <v>17</v>
      </c>
      <c r="G85" s="7"/>
      <c r="I85" s="29" t="s">
        <v>159</v>
      </c>
      <c r="J85" s="7"/>
      <c r="K85" s="30"/>
      <c r="L85" s="90" t="str">
        <f ca="1">IF(D85=1,Constants!B20*G85*Constants!B2*(J85/1000)*Constants!B3,"0")</f>
        <v>0</v>
      </c>
      <c r="M85" s="20"/>
      <c r="N85" s="91">
        <f ca="1">L85*Constants!B22</f>
        <v>0</v>
      </c>
      <c r="O85" s="38"/>
    </row>
    <row r="86" spans="2:19" ht="29.25" customHeight="1">
      <c r="B86" s="123" t="s">
        <v>80</v>
      </c>
      <c r="C86" s="124"/>
      <c r="D86" s="124"/>
      <c r="E86" s="124"/>
      <c r="F86" s="124"/>
      <c r="G86" s="124"/>
      <c r="H86" s="124"/>
      <c r="M86" s="16"/>
    </row>
    <row r="87" spans="2:19" ht="51">
      <c r="B87" s="58"/>
      <c r="C87" s="59"/>
      <c r="D87" s="7"/>
      <c r="E87" s="59"/>
      <c r="F87" s="54" t="s">
        <v>17</v>
      </c>
      <c r="G87" s="7"/>
      <c r="I87" s="29" t="s">
        <v>160</v>
      </c>
      <c r="J87" s="7"/>
      <c r="L87" s="90" t="str">
        <f ca="1">IF(D87=2,Constants!B20*G87*Constants!B2*(J87/1000)*Constants!B3,"0")</f>
        <v>0</v>
      </c>
      <c r="M87" s="20"/>
      <c r="N87" s="91">
        <f ca="1">L87*Constants!B22</f>
        <v>0</v>
      </c>
    </row>
    <row r="88" spans="2:19">
      <c r="B88" s="123" t="s">
        <v>65</v>
      </c>
      <c r="C88" s="129"/>
      <c r="D88" s="129"/>
      <c r="E88" s="129"/>
      <c r="F88" s="129"/>
      <c r="G88" s="129"/>
      <c r="H88" s="129"/>
      <c r="M88" s="16"/>
    </row>
    <row r="89" spans="2:19" ht="6" customHeight="1">
      <c r="B89" s="65"/>
      <c r="C89" s="69"/>
      <c r="D89" s="69"/>
      <c r="E89" s="69"/>
      <c r="F89" s="69"/>
      <c r="G89" s="69"/>
      <c r="H89" s="69"/>
      <c r="I89" s="70"/>
      <c r="J89" s="68"/>
      <c r="K89" s="68"/>
      <c r="L89" s="68"/>
      <c r="M89" s="68"/>
      <c r="N89" s="68"/>
    </row>
    <row r="90" spans="2:19" ht="30" customHeight="1">
      <c r="B90" s="60" t="s">
        <v>135</v>
      </c>
      <c r="C90" s="34"/>
      <c r="D90" s="7"/>
      <c r="E90" s="28"/>
      <c r="F90" s="37" t="s">
        <v>12</v>
      </c>
      <c r="G90" s="7"/>
      <c r="H90" s="34"/>
      <c r="I90" s="2"/>
      <c r="K90" s="38"/>
      <c r="L90" s="90" t="str">
        <f ca="1">IF(D90=1,Constants!B21*G90*Constants!B3,"0")</f>
        <v>0</v>
      </c>
      <c r="M90" s="20"/>
      <c r="N90" s="91">
        <f ca="1">L90*Constants!B22</f>
        <v>0</v>
      </c>
      <c r="O90" s="38"/>
    </row>
    <row r="91" spans="2:19" ht="29.25" customHeight="1">
      <c r="B91" s="123" t="s">
        <v>80</v>
      </c>
      <c r="C91" s="124"/>
      <c r="D91" s="124"/>
      <c r="E91" s="124"/>
      <c r="F91" s="124"/>
      <c r="G91" s="124"/>
      <c r="H91" s="124"/>
      <c r="M91" s="16"/>
    </row>
    <row r="92" spans="2:19" ht="25.5">
      <c r="D92" s="7"/>
      <c r="F92" s="37" t="s">
        <v>12</v>
      </c>
      <c r="G92" s="7"/>
      <c r="L92" s="90" t="str">
        <f ca="1">IF(D92=2,Constants!B21*G92*Constants!B3,"0")</f>
        <v>0</v>
      </c>
      <c r="M92" s="20"/>
      <c r="N92" s="91">
        <f ca="1">L92*Constants!B22</f>
        <v>0</v>
      </c>
    </row>
    <row r="93" spans="2:19">
      <c r="B93" s="123" t="s">
        <v>65</v>
      </c>
      <c r="C93" s="129"/>
      <c r="D93" s="129"/>
      <c r="E93" s="129"/>
      <c r="F93" s="129"/>
      <c r="G93" s="129"/>
      <c r="H93" s="129"/>
    </row>
    <row r="94" spans="2:19" ht="13.5">
      <c r="B94" s="65"/>
      <c r="C94" s="69"/>
      <c r="D94" s="69"/>
      <c r="E94" s="69"/>
      <c r="F94" s="69"/>
      <c r="G94" s="69"/>
      <c r="H94" s="69"/>
      <c r="I94" s="70"/>
      <c r="J94" s="68"/>
      <c r="K94" s="68"/>
      <c r="L94" s="68"/>
      <c r="M94" s="68"/>
      <c r="N94" s="68"/>
    </row>
    <row r="95" spans="2:19" ht="16.5">
      <c r="B95" s="80"/>
      <c r="C95" s="81"/>
      <c r="D95" s="81"/>
      <c r="E95" s="81"/>
      <c r="F95" s="82" t="s">
        <v>9</v>
      </c>
      <c r="G95" s="81"/>
      <c r="H95" s="81"/>
      <c r="I95" s="83"/>
      <c r="J95" s="84"/>
      <c r="K95" s="84"/>
      <c r="L95" s="84"/>
      <c r="M95" s="84"/>
      <c r="N95" s="146" t="s">
        <v>22</v>
      </c>
      <c r="O95" s="132"/>
      <c r="P95" s="132"/>
      <c r="Q95" s="20"/>
      <c r="R95" s="20"/>
      <c r="S95" s="16"/>
    </row>
    <row r="96" spans="2:19">
      <c r="B96" s="85"/>
      <c r="C96" s="85"/>
      <c r="D96" s="85"/>
      <c r="E96" s="85"/>
      <c r="F96" s="85"/>
      <c r="G96" s="85"/>
      <c r="H96" s="85"/>
      <c r="I96" s="86"/>
      <c r="J96" s="85"/>
      <c r="K96" s="85"/>
      <c r="L96" s="85"/>
      <c r="M96" s="85"/>
      <c r="N96" s="132"/>
      <c r="O96" s="132"/>
      <c r="P96" s="132"/>
      <c r="S96" s="16"/>
    </row>
    <row r="97" spans="2:19" ht="41.25" customHeight="1">
      <c r="B97" s="147" t="s">
        <v>24</v>
      </c>
      <c r="C97" s="148"/>
      <c r="D97" s="71">
        <f>L12+L18+L23+L29+L40+L45+L34+L51+L56+L61+L66+L71+L77+L82+L87+L92</f>
        <v>0</v>
      </c>
      <c r="E97" s="85" t="s">
        <v>21</v>
      </c>
      <c r="F97" s="147" t="s">
        <v>83</v>
      </c>
      <c r="G97" s="151"/>
      <c r="H97" s="151"/>
      <c r="I97" s="151"/>
      <c r="J97" s="71">
        <f ca="1">D97/Constants!B11/Constants!B10*Constants!B9</f>
        <v>0</v>
      </c>
      <c r="K97" s="87" t="s">
        <v>13</v>
      </c>
      <c r="L97" s="57"/>
      <c r="M97" s="85"/>
      <c r="N97" s="132"/>
      <c r="O97" s="132"/>
      <c r="P97" s="132"/>
      <c r="S97" s="16"/>
    </row>
    <row r="98" spans="2:19">
      <c r="B98" s="86"/>
      <c r="C98" s="85"/>
      <c r="D98" s="85"/>
      <c r="E98" s="85"/>
      <c r="F98" s="85"/>
      <c r="G98" s="85"/>
      <c r="H98" s="85"/>
      <c r="I98" s="86"/>
      <c r="J98" s="85"/>
      <c r="K98" s="85"/>
      <c r="L98" s="85"/>
      <c r="M98" s="85"/>
      <c r="N98" s="132"/>
      <c r="O98" s="132"/>
      <c r="P98" s="132"/>
      <c r="R98" s="118"/>
      <c r="S98" s="16"/>
    </row>
    <row r="99" spans="2:19" ht="45.75" customHeight="1">
      <c r="B99" s="149" t="s">
        <v>75</v>
      </c>
      <c r="C99" s="150"/>
      <c r="D99" s="71">
        <f>L10+L16+L21+L27+L38+L43+L32+L49+L54+L59+L64+L69+L75+L80+L85+L90</f>
        <v>0</v>
      </c>
      <c r="E99" s="85" t="s">
        <v>21</v>
      </c>
      <c r="F99" s="147" t="s">
        <v>83</v>
      </c>
      <c r="G99" s="151"/>
      <c r="H99" s="151"/>
      <c r="I99" s="151"/>
      <c r="J99" s="71">
        <f ca="1">D99/Constants!B11/Constants!B10*Constants!B9</f>
        <v>0</v>
      </c>
      <c r="K99" s="87" t="s">
        <v>13</v>
      </c>
      <c r="L99" s="85"/>
      <c r="M99" s="85"/>
      <c r="N99" s="132"/>
      <c r="O99" s="132"/>
      <c r="P99" s="132"/>
      <c r="R99" s="98"/>
      <c r="S99" s="16"/>
    </row>
    <row r="100" spans="2:19">
      <c r="B100" s="85"/>
      <c r="C100" s="85"/>
      <c r="D100" s="85"/>
      <c r="E100" s="85"/>
      <c r="F100" s="85"/>
      <c r="G100" s="85"/>
      <c r="H100" s="85"/>
      <c r="I100" s="86"/>
      <c r="J100" s="85"/>
      <c r="K100" s="85"/>
      <c r="L100" s="85"/>
      <c r="M100" s="85"/>
      <c r="N100" s="132"/>
      <c r="O100" s="132"/>
      <c r="P100" s="132"/>
      <c r="S100" s="16"/>
    </row>
    <row r="102" spans="2:19" ht="16.5">
      <c r="B102" s="75"/>
      <c r="C102" s="76"/>
      <c r="D102" s="76"/>
      <c r="E102" s="76"/>
      <c r="F102" s="79" t="s">
        <v>76</v>
      </c>
      <c r="G102" s="76"/>
      <c r="H102" s="76"/>
      <c r="I102" s="77"/>
      <c r="J102" s="78"/>
      <c r="K102" s="78"/>
      <c r="L102" s="78"/>
      <c r="M102" s="72"/>
      <c r="N102" s="72"/>
    </row>
    <row r="103" spans="2:19">
      <c r="B103" s="72"/>
      <c r="C103" s="72"/>
      <c r="D103" s="72"/>
      <c r="E103" s="72"/>
      <c r="F103" s="72"/>
      <c r="G103" s="72"/>
      <c r="H103" s="72"/>
      <c r="I103" s="73"/>
      <c r="J103" s="72"/>
      <c r="K103" s="72"/>
      <c r="L103" s="72"/>
      <c r="M103" s="72"/>
      <c r="N103" s="72"/>
    </row>
    <row r="104" spans="2:19" ht="42.75" customHeight="1">
      <c r="B104" s="152" t="s">
        <v>172</v>
      </c>
      <c r="C104" s="132"/>
      <c r="D104" s="157" t="e">
        <f>#VALUE!</f>
        <v>#VALUE!</v>
      </c>
      <c r="E104" s="158"/>
      <c r="F104" s="72" t="s">
        <v>21</v>
      </c>
      <c r="G104" s="152" t="s">
        <v>83</v>
      </c>
      <c r="H104" s="153"/>
      <c r="I104" s="153"/>
      <c r="J104" s="153"/>
      <c r="K104" s="154"/>
      <c r="L104" s="162" t="e">
        <f ca="1">D104/Constants!B11/Constants!B10*Constants!B9</f>
        <v>#VALUE!</v>
      </c>
      <c r="M104" s="163"/>
      <c r="N104" s="72" t="s">
        <v>13</v>
      </c>
    </row>
    <row r="105" spans="2:19">
      <c r="B105" s="73"/>
      <c r="C105" s="72"/>
      <c r="D105" s="72"/>
      <c r="E105" s="72"/>
      <c r="F105" s="72"/>
      <c r="G105" s="72"/>
      <c r="H105" s="72"/>
      <c r="I105" s="73"/>
      <c r="J105" s="72"/>
      <c r="K105" s="72"/>
      <c r="L105" s="72"/>
      <c r="M105" s="72"/>
      <c r="N105" s="72"/>
    </row>
    <row r="106" spans="2:19" ht="41.25" customHeight="1">
      <c r="B106" s="72"/>
      <c r="C106" s="72"/>
      <c r="D106" s="72"/>
      <c r="E106" s="72"/>
      <c r="F106" s="72"/>
      <c r="G106" s="155" t="s">
        <v>84</v>
      </c>
      <c r="H106" s="155"/>
      <c r="I106" s="156"/>
      <c r="J106" s="159" t="e">
        <f ca="1">D104/Constants!B11/Constants!B10*Constants!B9/Constants!B23</f>
        <v>#VALUE!</v>
      </c>
      <c r="K106" s="160"/>
      <c r="L106" s="161"/>
      <c r="M106" s="74" t="s">
        <v>85</v>
      </c>
      <c r="N106" s="72"/>
    </row>
    <row r="107" spans="2:19">
      <c r="B107" s="72"/>
      <c r="C107" s="72"/>
      <c r="D107" s="72"/>
      <c r="E107" s="72"/>
      <c r="F107" s="72"/>
      <c r="G107" s="72"/>
      <c r="H107" s="72"/>
      <c r="I107" s="73"/>
      <c r="J107" s="72"/>
      <c r="K107" s="72"/>
      <c r="L107" s="72"/>
      <c r="M107" s="72"/>
      <c r="N107" s="72"/>
    </row>
    <row r="108" spans="2:19">
      <c r="B108" s="72"/>
      <c r="C108" s="72"/>
      <c r="D108" s="72"/>
      <c r="E108" s="72"/>
      <c r="F108" s="72"/>
      <c r="G108" s="72"/>
      <c r="H108" s="72"/>
      <c r="I108" s="73"/>
      <c r="J108" s="72"/>
      <c r="K108" s="72"/>
      <c r="L108" s="72"/>
      <c r="M108" s="72"/>
      <c r="N108" s="72"/>
    </row>
    <row r="110" spans="2:19">
      <c r="B110" s="119" t="s">
        <v>173</v>
      </c>
    </row>
  </sheetData>
  <mergeCells count="54">
    <mergeCell ref="B88:H88"/>
    <mergeCell ref="B91:H91"/>
    <mergeCell ref="B104:C104"/>
    <mergeCell ref="G104:K104"/>
    <mergeCell ref="G106:I106"/>
    <mergeCell ref="D104:E104"/>
    <mergeCell ref="J106:L106"/>
    <mergeCell ref="L104:M104"/>
    <mergeCell ref="N95:P100"/>
    <mergeCell ref="B93:H93"/>
    <mergeCell ref="B97:C97"/>
    <mergeCell ref="B99:C99"/>
    <mergeCell ref="F97:I97"/>
    <mergeCell ref="F99:I99"/>
    <mergeCell ref="B86:H86"/>
    <mergeCell ref="B81:H81"/>
    <mergeCell ref="B52:H52"/>
    <mergeCell ref="B73:N73"/>
    <mergeCell ref="B76:H76"/>
    <mergeCell ref="B72:H72"/>
    <mergeCell ref="B67:H67"/>
    <mergeCell ref="B62:H62"/>
    <mergeCell ref="B70:H70"/>
    <mergeCell ref="B55:H55"/>
    <mergeCell ref="B83:H83"/>
    <mergeCell ref="B25:N25"/>
    <mergeCell ref="B36:N36"/>
    <mergeCell ref="B41:H41"/>
    <mergeCell ref="B46:H46"/>
    <mergeCell ref="B57:H57"/>
    <mergeCell ref="B65:H65"/>
    <mergeCell ref="B78:H78"/>
    <mergeCell ref="B60:H60"/>
    <mergeCell ref="B44:H44"/>
    <mergeCell ref="B13:H13"/>
    <mergeCell ref="L5:N5"/>
    <mergeCell ref="B50:H50"/>
    <mergeCell ref="B11:H11"/>
    <mergeCell ref="B14:N14"/>
    <mergeCell ref="B24:H24"/>
    <mergeCell ref="B17:H17"/>
    <mergeCell ref="B22:H22"/>
    <mergeCell ref="B19:H19"/>
    <mergeCell ref="B30:H30"/>
    <mergeCell ref="B28:H28"/>
    <mergeCell ref="B39:H39"/>
    <mergeCell ref="B47:N47"/>
    <mergeCell ref="B35:H35"/>
    <mergeCell ref="B33:H33"/>
    <mergeCell ref="B4:L4"/>
    <mergeCell ref="B8:N8"/>
    <mergeCell ref="N6:N7"/>
    <mergeCell ref="L6:L7"/>
    <mergeCell ref="D6:E6"/>
  </mergeCells>
  <phoneticPr fontId="2" type="noConversion"/>
  <pageMargins left="0.25" right="0.25" top="0.5" bottom="0.5" header="0.5" footer="0.5"/>
  <pageSetup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B1:F26"/>
  <sheetViews>
    <sheetView topLeftCell="B1" workbookViewId="0">
      <pane ySplit="1" topLeftCell="A2" activePane="bottomLeft" state="frozen"/>
      <selection activeCell="B1" sqref="B1"/>
      <selection pane="bottomLeft" activeCell="B1" sqref="B1"/>
    </sheetView>
  </sheetViews>
  <sheetFormatPr defaultRowHeight="12.75"/>
  <cols>
    <col min="1" max="1" width="3" style="109" customWidth="1"/>
    <col min="2" max="2" width="26.140625" style="109" customWidth="1"/>
    <col min="3" max="3" width="25.5703125" style="109" customWidth="1"/>
    <col min="4" max="4" width="22.28515625" style="109" customWidth="1"/>
    <col min="5" max="5" width="28.28515625" style="109" customWidth="1"/>
    <col min="6" max="6" width="16.7109375" style="109" bestFit="1" customWidth="1"/>
    <col min="7" max="7" width="17.85546875" style="109" customWidth="1"/>
    <col min="8" max="16384" width="9.140625" style="109"/>
  </cols>
  <sheetData>
    <row r="1" spans="2:5">
      <c r="B1" s="114" t="s">
        <v>1</v>
      </c>
      <c r="C1" s="114" t="s">
        <v>112</v>
      </c>
      <c r="D1" s="114" t="s">
        <v>0</v>
      </c>
      <c r="E1" s="114" t="s">
        <v>111</v>
      </c>
    </row>
    <row r="2" spans="2:5">
      <c r="B2" s="10" t="s">
        <v>81</v>
      </c>
      <c r="C2" s="11"/>
      <c r="D2" s="11"/>
      <c r="E2" s="11"/>
    </row>
    <row r="3" spans="2:5" ht="76.5">
      <c r="B3" s="110" t="s">
        <v>145</v>
      </c>
      <c r="C3" s="1" t="s">
        <v>107</v>
      </c>
      <c r="D3" s="1" t="s">
        <v>115</v>
      </c>
      <c r="E3" s="1" t="s">
        <v>114</v>
      </c>
    </row>
    <row r="4" spans="2:5">
      <c r="B4" s="10" t="s">
        <v>23</v>
      </c>
      <c r="C4" s="11"/>
      <c r="D4" s="11"/>
      <c r="E4" s="12"/>
    </row>
    <row r="5" spans="2:5" ht="51">
      <c r="B5" s="110" t="s">
        <v>120</v>
      </c>
      <c r="C5" s="115" t="s">
        <v>162</v>
      </c>
      <c r="D5" s="115" t="s">
        <v>161</v>
      </c>
      <c r="E5" s="111"/>
    </row>
    <row r="6" spans="2:5" ht="63.75">
      <c r="B6" s="112" t="s">
        <v>121</v>
      </c>
      <c r="C6" s="3" t="s">
        <v>116</v>
      </c>
      <c r="D6" s="4" t="s">
        <v>136</v>
      </c>
      <c r="E6" s="111"/>
    </row>
    <row r="7" spans="2:5">
      <c r="B7" s="10" t="s">
        <v>6</v>
      </c>
      <c r="C7" s="14"/>
      <c r="D7" s="14"/>
      <c r="E7" s="11"/>
    </row>
    <row r="8" spans="2:5" ht="63.75">
      <c r="B8" s="110" t="s">
        <v>122</v>
      </c>
      <c r="C8" s="1" t="s">
        <v>155</v>
      </c>
      <c r="D8" s="1" t="s">
        <v>137</v>
      </c>
      <c r="E8" s="1" t="s">
        <v>109</v>
      </c>
    </row>
    <row r="9" spans="2:5" ht="63.75">
      <c r="B9" s="110" t="s">
        <v>123</v>
      </c>
      <c r="C9" s="1" t="s">
        <v>148</v>
      </c>
      <c r="D9" s="1" t="s">
        <v>138</v>
      </c>
      <c r="E9" s="1" t="s">
        <v>110</v>
      </c>
    </row>
    <row r="10" spans="2:5">
      <c r="B10" s="10" t="s">
        <v>19</v>
      </c>
      <c r="C10" s="11"/>
      <c r="D10" s="11"/>
      <c r="E10" s="11"/>
    </row>
    <row r="11" spans="2:5" ht="63.75">
      <c r="B11" s="110" t="s">
        <v>124</v>
      </c>
      <c r="C11" s="1" t="s">
        <v>149</v>
      </c>
      <c r="D11" s="1" t="s">
        <v>150</v>
      </c>
      <c r="E11" s="1" t="s">
        <v>108</v>
      </c>
    </row>
    <row r="12" spans="2:5" ht="102">
      <c r="B12" s="110" t="s">
        <v>125</v>
      </c>
      <c r="C12" s="1" t="s">
        <v>151</v>
      </c>
      <c r="D12" s="1" t="s">
        <v>150</v>
      </c>
      <c r="E12" s="1" t="s">
        <v>110</v>
      </c>
    </row>
    <row r="13" spans="2:5">
      <c r="B13" s="13" t="s">
        <v>7</v>
      </c>
      <c r="C13" s="9"/>
      <c r="D13" s="9"/>
      <c r="E13" s="9"/>
    </row>
    <row r="14" spans="2:5" ht="51">
      <c r="B14" s="112" t="s">
        <v>130</v>
      </c>
      <c r="C14" s="6" t="s">
        <v>54</v>
      </c>
      <c r="D14" s="6" t="s">
        <v>139</v>
      </c>
      <c r="E14" s="1"/>
    </row>
    <row r="15" spans="2:5" ht="51">
      <c r="B15" s="112" t="s">
        <v>129</v>
      </c>
      <c r="C15" s="6" t="s">
        <v>55</v>
      </c>
      <c r="D15" s="6" t="s">
        <v>140</v>
      </c>
      <c r="E15" s="1"/>
    </row>
    <row r="16" spans="2:5" ht="51">
      <c r="B16" s="112" t="s">
        <v>128</v>
      </c>
      <c r="C16" s="6" t="s">
        <v>56</v>
      </c>
      <c r="D16" s="6" t="s">
        <v>141</v>
      </c>
      <c r="E16" s="1"/>
    </row>
    <row r="17" spans="2:6" ht="51">
      <c r="B17" s="112" t="s">
        <v>127</v>
      </c>
      <c r="C17" s="6" t="s">
        <v>57</v>
      </c>
      <c r="D17" s="6" t="s">
        <v>142</v>
      </c>
      <c r="E17" s="1"/>
    </row>
    <row r="18" spans="2:6" ht="63.75">
      <c r="B18" s="112" t="s">
        <v>126</v>
      </c>
      <c r="C18" s="6" t="s">
        <v>58</v>
      </c>
      <c r="D18" s="6" t="s">
        <v>143</v>
      </c>
      <c r="E18" s="1"/>
    </row>
    <row r="19" spans="2:6">
      <c r="B19" s="13" t="s">
        <v>5</v>
      </c>
      <c r="C19" s="9"/>
      <c r="D19" s="9"/>
      <c r="E19" s="9"/>
    </row>
    <row r="20" spans="2:6" ht="51">
      <c r="B20" s="112" t="s">
        <v>131</v>
      </c>
      <c r="C20" s="1" t="s">
        <v>16</v>
      </c>
      <c r="D20" s="1" t="s">
        <v>144</v>
      </c>
      <c r="E20" s="5"/>
    </row>
    <row r="21" spans="2:6" ht="63.75">
      <c r="B21" s="110" t="s">
        <v>133</v>
      </c>
      <c r="C21" s="115" t="s">
        <v>171</v>
      </c>
      <c r="D21" s="4" t="s">
        <v>168</v>
      </c>
      <c r="E21" s="4" t="s">
        <v>169</v>
      </c>
    </row>
    <row r="22" spans="2:6" ht="102">
      <c r="B22" s="112" t="s">
        <v>134</v>
      </c>
      <c r="C22" s="115" t="s">
        <v>170</v>
      </c>
      <c r="D22" s="115" t="s">
        <v>164</v>
      </c>
      <c r="E22" s="4"/>
    </row>
    <row r="23" spans="2:6" ht="63.75">
      <c r="B23" s="112" t="s">
        <v>135</v>
      </c>
      <c r="C23" s="5" t="s">
        <v>3</v>
      </c>
      <c r="D23" s="6" t="s">
        <v>156</v>
      </c>
      <c r="E23" s="1"/>
    </row>
    <row r="25" spans="2:6">
      <c r="E25" s="15"/>
      <c r="F25" s="15"/>
    </row>
    <row r="26" spans="2:6">
      <c r="B26" s="113"/>
    </row>
  </sheetData>
  <phoneticPr fontId="2"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F24"/>
  <sheetViews>
    <sheetView zoomScaleNormal="100" workbookViewId="0">
      <pane ySplit="1" topLeftCell="A2" activePane="bottomLeft" state="frozen"/>
      <selection pane="bottomLeft"/>
    </sheetView>
  </sheetViews>
  <sheetFormatPr defaultRowHeight="13.5"/>
  <cols>
    <col min="1" max="1" width="28.42578125" style="45" customWidth="1"/>
    <col min="2" max="2" width="11.140625" style="45" customWidth="1"/>
    <col min="3" max="3" width="12.7109375" style="45" customWidth="1"/>
    <col min="4" max="4" width="53.140625" style="45" customWidth="1"/>
    <col min="5" max="5" width="32" style="45" customWidth="1"/>
    <col min="6" max="6" width="67.5703125" style="45" customWidth="1"/>
    <col min="7" max="16384" width="9.140625" style="45"/>
  </cols>
  <sheetData>
    <row r="1" spans="1:6">
      <c r="A1" s="47" t="s">
        <v>25</v>
      </c>
      <c r="B1" s="51" t="s">
        <v>26</v>
      </c>
      <c r="C1" s="51" t="s">
        <v>27</v>
      </c>
      <c r="D1" s="47" t="s">
        <v>2</v>
      </c>
      <c r="E1" s="47" t="s">
        <v>28</v>
      </c>
    </row>
    <row r="2" spans="1:6">
      <c r="A2" s="52" t="s">
        <v>47</v>
      </c>
      <c r="B2" s="53">
        <v>365</v>
      </c>
      <c r="C2" s="53" t="s">
        <v>46</v>
      </c>
      <c r="D2" s="52" t="s">
        <v>4</v>
      </c>
      <c r="E2" s="52"/>
    </row>
    <row r="3" spans="1:6" ht="76.5">
      <c r="A3" s="52" t="s">
        <v>53</v>
      </c>
      <c r="B3" s="99">
        <f>(6.91*10^-4)*2205</f>
        <v>1.5236550000000002</v>
      </c>
      <c r="C3" s="100" t="s">
        <v>60</v>
      </c>
      <c r="D3" s="101" t="s">
        <v>87</v>
      </c>
      <c r="E3" s="102" t="s">
        <v>86</v>
      </c>
    </row>
    <row r="4" spans="1:6" ht="108">
      <c r="A4" s="48" t="s">
        <v>82</v>
      </c>
      <c r="B4" s="49">
        <v>180</v>
      </c>
      <c r="C4" s="49" t="s">
        <v>30</v>
      </c>
      <c r="D4" s="96" t="s">
        <v>113</v>
      </c>
      <c r="E4" s="48"/>
    </row>
    <row r="5" spans="1:6">
      <c r="A5" s="48" t="s">
        <v>146</v>
      </c>
      <c r="B5" s="49">
        <v>60</v>
      </c>
      <c r="C5" s="49" t="s">
        <v>147</v>
      </c>
      <c r="D5" s="50" t="s">
        <v>4</v>
      </c>
      <c r="E5" s="48"/>
    </row>
    <row r="6" spans="1:6" ht="135">
      <c r="A6" s="48" t="s">
        <v>29</v>
      </c>
      <c r="B6" s="49">
        <v>43</v>
      </c>
      <c r="C6" s="49" t="s">
        <v>30</v>
      </c>
      <c r="D6" s="96" t="s">
        <v>88</v>
      </c>
      <c r="E6" s="48"/>
    </row>
    <row r="7" spans="1:6" ht="94.5">
      <c r="A7" s="48" t="s">
        <v>50</v>
      </c>
      <c r="B7" s="49">
        <v>1</v>
      </c>
      <c r="C7" s="49" t="s">
        <v>49</v>
      </c>
      <c r="D7" s="50" t="s">
        <v>4</v>
      </c>
      <c r="E7" s="48" t="s">
        <v>105</v>
      </c>
    </row>
    <row r="8" spans="1:6" ht="27">
      <c r="A8" s="48" t="s">
        <v>51</v>
      </c>
      <c r="B8" s="49">
        <v>3</v>
      </c>
      <c r="C8" s="49" t="s">
        <v>13</v>
      </c>
      <c r="D8" s="50" t="s">
        <v>4</v>
      </c>
      <c r="E8" s="48" t="s">
        <v>106</v>
      </c>
    </row>
    <row r="9" spans="1:6" ht="27">
      <c r="A9" s="48" t="s">
        <v>31</v>
      </c>
      <c r="B9" s="100">
        <v>22.4</v>
      </c>
      <c r="C9" s="100" t="s">
        <v>32</v>
      </c>
      <c r="D9" s="103" t="s">
        <v>89</v>
      </c>
      <c r="E9" s="48"/>
    </row>
    <row r="10" spans="1:6" ht="27">
      <c r="A10" s="48" t="s">
        <v>34</v>
      </c>
      <c r="B10" s="100">
        <v>19.53</v>
      </c>
      <c r="C10" s="100" t="s">
        <v>33</v>
      </c>
      <c r="D10" s="101" t="s">
        <v>90</v>
      </c>
      <c r="E10" s="48"/>
    </row>
    <row r="11" spans="1:6" ht="67.5">
      <c r="A11" s="48" t="s">
        <v>35</v>
      </c>
      <c r="B11" s="116">
        <f>100/93</f>
        <v>1.075268817204301</v>
      </c>
      <c r="C11" s="53" t="s">
        <v>4</v>
      </c>
      <c r="D11" s="101" t="s">
        <v>154</v>
      </c>
      <c r="E11" s="52" t="s">
        <v>153</v>
      </c>
      <c r="F11" s="117"/>
    </row>
    <row r="12" spans="1:6" ht="38.25">
      <c r="A12" s="48" t="s">
        <v>37</v>
      </c>
      <c r="B12" s="100">
        <v>14.86</v>
      </c>
      <c r="C12" s="100" t="s">
        <v>36</v>
      </c>
      <c r="D12" s="101" t="s">
        <v>92</v>
      </c>
      <c r="E12" s="104" t="s">
        <v>91</v>
      </c>
    </row>
    <row r="13" spans="1:6" ht="38.25">
      <c r="A13" s="48" t="s">
        <v>38</v>
      </c>
      <c r="B13" s="100">
        <v>89.76</v>
      </c>
      <c r="C13" s="100" t="s">
        <v>36</v>
      </c>
      <c r="D13" s="101" t="s">
        <v>92</v>
      </c>
      <c r="E13" s="104" t="s">
        <v>93</v>
      </c>
    </row>
    <row r="14" spans="1:6" ht="38.25">
      <c r="A14" s="48" t="s">
        <v>39</v>
      </c>
      <c r="B14" s="100">
        <v>6.83</v>
      </c>
      <c r="C14" s="100" t="s">
        <v>36</v>
      </c>
      <c r="D14" s="101" t="s">
        <v>95</v>
      </c>
      <c r="E14" s="104" t="s">
        <v>94</v>
      </c>
    </row>
    <row r="15" spans="1:6" ht="38.25">
      <c r="A15" s="48" t="s">
        <v>40</v>
      </c>
      <c r="B15" s="100">
        <v>18.96</v>
      </c>
      <c r="C15" s="100" t="s">
        <v>36</v>
      </c>
      <c r="D15" s="101" t="s">
        <v>97</v>
      </c>
      <c r="E15" s="104" t="s">
        <v>96</v>
      </c>
    </row>
    <row r="16" spans="1:6" ht="38.25">
      <c r="A16" s="48" t="s">
        <v>41</v>
      </c>
      <c r="B16" s="100">
        <v>86.05</v>
      </c>
      <c r="C16" s="100" t="s">
        <v>36</v>
      </c>
      <c r="D16" s="101" t="s">
        <v>99</v>
      </c>
      <c r="E16" s="104" t="s">
        <v>98</v>
      </c>
    </row>
    <row r="17" spans="1:5" ht="40.5">
      <c r="A17" s="48" t="s">
        <v>42</v>
      </c>
      <c r="B17" s="49">
        <v>184</v>
      </c>
      <c r="C17" s="49" t="s">
        <v>30</v>
      </c>
      <c r="D17" s="50" t="s">
        <v>45</v>
      </c>
      <c r="E17" s="48" t="s">
        <v>43</v>
      </c>
    </row>
    <row r="18" spans="1:5" ht="81">
      <c r="A18" s="48" t="s">
        <v>52</v>
      </c>
      <c r="B18" s="49">
        <v>6</v>
      </c>
      <c r="C18" s="49" t="s">
        <v>48</v>
      </c>
      <c r="D18" s="50" t="s">
        <v>45</v>
      </c>
      <c r="E18" s="105" t="s">
        <v>100</v>
      </c>
    </row>
    <row r="19" spans="1:5" s="117" customFormat="1" ht="40.5">
      <c r="A19" s="52" t="s">
        <v>165</v>
      </c>
      <c r="B19" s="53">
        <v>52</v>
      </c>
      <c r="C19" s="53" t="s">
        <v>147</v>
      </c>
      <c r="D19" s="52" t="s">
        <v>166</v>
      </c>
      <c r="E19" s="52" t="s">
        <v>167</v>
      </c>
    </row>
    <row r="20" spans="1:5" ht="67.5">
      <c r="A20" s="52" t="s">
        <v>157</v>
      </c>
      <c r="B20" s="53">
        <v>0.4</v>
      </c>
      <c r="C20" s="53" t="s">
        <v>147</v>
      </c>
      <c r="D20" s="52" t="s">
        <v>163</v>
      </c>
      <c r="E20" s="52" t="s">
        <v>158</v>
      </c>
    </row>
    <row r="21" spans="1:5" ht="40.5">
      <c r="A21" s="48" t="s">
        <v>44</v>
      </c>
      <c r="B21" s="49">
        <v>235</v>
      </c>
      <c r="C21" s="49" t="s">
        <v>30</v>
      </c>
      <c r="D21" s="48" t="s">
        <v>152</v>
      </c>
      <c r="E21" s="48"/>
    </row>
    <row r="22" spans="1:5" ht="40.5">
      <c r="A22" s="48" t="s">
        <v>101</v>
      </c>
      <c r="B22" s="88">
        <v>75532000</v>
      </c>
      <c r="C22" s="49" t="s">
        <v>77</v>
      </c>
      <c r="D22" s="48" t="s">
        <v>102</v>
      </c>
      <c r="E22" s="48" t="s">
        <v>103</v>
      </c>
    </row>
    <row r="23" spans="1:5" ht="40.5">
      <c r="A23" s="106" t="s">
        <v>8</v>
      </c>
      <c r="B23" s="107">
        <v>11788</v>
      </c>
      <c r="C23" s="100" t="s">
        <v>13</v>
      </c>
      <c r="D23" s="102" t="s">
        <v>104</v>
      </c>
      <c r="E23" s="108"/>
    </row>
    <row r="24" spans="1:5">
      <c r="B24" s="46"/>
    </row>
  </sheetData>
  <phoneticPr fontId="2" type="noConversion"/>
  <hyperlinks>
    <hyperlink ref="D17" r:id="rId1" display="http://www.energystar.gov/ia/partners/prod_development/revisions/downloads/tv_vcr/Preliminary_TV_Market_Research012006.pdf"/>
    <hyperlink ref="D18" r:id="rId2" display="http://www.energystar.gov/ia/partners/prod_development/revisions/downloads/tv_vcr/Preliminary_TV_Market_Research012006.pdf"/>
  </hyperlinks>
  <pageMargins left="0.75" right="0.75" top="1" bottom="1" header="0.5" footer="0.5"/>
  <pageSetup scale="65"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Sources and Assumptions</vt:lpstr>
      <vt:lpstr>Constants</vt:lpstr>
    </vt:vector>
  </TitlesOfParts>
  <Company>ICF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Maher</dc:creator>
  <cp:lastModifiedBy>Jessica Sadler</cp:lastModifiedBy>
  <cp:lastPrinted>2011-01-31T19:27:22Z</cp:lastPrinted>
  <dcterms:created xsi:type="dcterms:W3CDTF">2008-08-28T15:57:42Z</dcterms:created>
  <dcterms:modified xsi:type="dcterms:W3CDTF">2013-07-20T13:49:31Z</dcterms:modified>
</cp:coreProperties>
</file>